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director\Общая папка\МЕНЮ\"/>
    </mc:Choice>
  </mc:AlternateContent>
  <bookViews>
    <workbookView xWindow="3120" yWindow="1530" windowWidth="22575" windowHeight="14070"/>
  </bookViews>
  <sheets>
    <sheet name="01.02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_xlnm.Print_Area" localSheetId="0">'01.02.2024'!$A$33:$J$385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'01.02.2024'!$B$30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52511"/>
</workbook>
</file>

<file path=xl/calcChain.xml><?xml version="1.0" encoding="utf-8"?>
<calcChain xmlns="http://schemas.openxmlformats.org/spreadsheetml/2006/main">
  <c r="J245" i="1" l="1"/>
  <c r="I245" i="1"/>
  <c r="H245" i="1"/>
  <c r="G245" i="1"/>
  <c r="F245" i="1"/>
  <c r="E245" i="1"/>
  <c r="D383" i="1" l="1"/>
  <c r="B383" i="1"/>
  <c r="D382" i="1"/>
  <c r="B382" i="1"/>
  <c r="D381" i="1"/>
  <c r="B381" i="1"/>
  <c r="D380" i="1"/>
  <c r="B380" i="1"/>
  <c r="D377" i="1"/>
  <c r="B377" i="1"/>
  <c r="D376" i="1"/>
  <c r="B376" i="1"/>
  <c r="D375" i="1"/>
  <c r="B375" i="1"/>
  <c r="D374" i="1"/>
  <c r="B374" i="1"/>
  <c r="D373" i="1"/>
  <c r="B373" i="1"/>
  <c r="D372" i="1"/>
  <c r="B372" i="1"/>
  <c r="D371" i="1"/>
  <c r="B371" i="1"/>
  <c r="D370" i="1"/>
  <c r="B370" i="1"/>
  <c r="D367" i="1"/>
  <c r="B367" i="1"/>
  <c r="D364" i="1"/>
  <c r="B364" i="1"/>
  <c r="D363" i="1"/>
  <c r="B363" i="1"/>
  <c r="D362" i="1"/>
  <c r="B362" i="1"/>
  <c r="AJ324" i="1"/>
  <c r="D347" i="1"/>
  <c r="B347" i="1"/>
  <c r="D346" i="1"/>
  <c r="B346" i="1"/>
  <c r="D345" i="1"/>
  <c r="B345" i="1"/>
  <c r="D342" i="1"/>
  <c r="B342" i="1"/>
  <c r="D341" i="1"/>
  <c r="B341" i="1"/>
  <c r="D340" i="1"/>
  <c r="B340" i="1"/>
  <c r="D339" i="1"/>
  <c r="B339" i="1"/>
  <c r="D338" i="1"/>
  <c r="B338" i="1"/>
  <c r="D337" i="1"/>
  <c r="B337" i="1"/>
  <c r="D334" i="1"/>
  <c r="B334" i="1"/>
  <c r="D331" i="1"/>
  <c r="B331" i="1"/>
  <c r="D330" i="1"/>
  <c r="B330" i="1"/>
  <c r="D329" i="1"/>
  <c r="B329" i="1"/>
  <c r="AJ291" i="1"/>
  <c r="D314" i="1"/>
  <c r="B314" i="1"/>
  <c r="D313" i="1"/>
  <c r="B313" i="1"/>
  <c r="D312" i="1"/>
  <c r="B312" i="1"/>
  <c r="D309" i="1"/>
  <c r="B309" i="1"/>
  <c r="D308" i="1"/>
  <c r="B308" i="1"/>
  <c r="D307" i="1"/>
  <c r="B307" i="1"/>
  <c r="D306" i="1"/>
  <c r="B306" i="1"/>
  <c r="D305" i="1"/>
  <c r="B305" i="1"/>
  <c r="D304" i="1"/>
  <c r="B304" i="1"/>
  <c r="D301" i="1"/>
  <c r="B301" i="1"/>
  <c r="D298" i="1"/>
  <c r="B298" i="1"/>
  <c r="D297" i="1"/>
  <c r="B297" i="1"/>
  <c r="D296" i="1"/>
  <c r="B296" i="1"/>
  <c r="D295" i="1"/>
  <c r="B295" i="1"/>
  <c r="AJ257" i="1"/>
  <c r="D280" i="1"/>
  <c r="B280" i="1"/>
  <c r="D279" i="1"/>
  <c r="B279" i="1"/>
  <c r="D278" i="1"/>
  <c r="B278" i="1"/>
  <c r="D277" i="1"/>
  <c r="B277" i="1"/>
  <c r="D274" i="1"/>
  <c r="B274" i="1"/>
  <c r="D273" i="1"/>
  <c r="B273" i="1"/>
  <c r="D272" i="1"/>
  <c r="B272" i="1"/>
  <c r="D271" i="1"/>
  <c r="B271" i="1"/>
  <c r="D270" i="1"/>
  <c r="B270" i="1"/>
  <c r="D269" i="1"/>
  <c r="B269" i="1"/>
  <c r="D268" i="1"/>
  <c r="B268" i="1"/>
  <c r="D267" i="1"/>
  <c r="B267" i="1"/>
  <c r="D264" i="1"/>
  <c r="B264" i="1"/>
  <c r="D261" i="1"/>
  <c r="B261" i="1"/>
  <c r="D260" i="1"/>
  <c r="B260" i="1"/>
  <c r="D259" i="1"/>
  <c r="B259" i="1"/>
  <c r="D258" i="1"/>
  <c r="B258" i="1"/>
  <c r="AJ220" i="1"/>
  <c r="D243" i="1"/>
  <c r="B243" i="1"/>
  <c r="D242" i="1"/>
  <c r="B242" i="1"/>
  <c r="B241" i="1"/>
  <c r="D238" i="1"/>
  <c r="B238" i="1"/>
  <c r="D237" i="1"/>
  <c r="B237" i="1"/>
  <c r="D236" i="1"/>
  <c r="B236" i="1"/>
  <c r="D235" i="1"/>
  <c r="B235" i="1"/>
  <c r="D234" i="1"/>
  <c r="B234" i="1"/>
  <c r="D233" i="1"/>
  <c r="B233" i="1"/>
  <c r="D232" i="1"/>
  <c r="B232" i="1"/>
  <c r="D231" i="1"/>
  <c r="B231" i="1"/>
  <c r="D228" i="1"/>
  <c r="B228" i="1"/>
  <c r="D225" i="1"/>
  <c r="B225" i="1"/>
  <c r="D224" i="1"/>
  <c r="B224" i="1"/>
  <c r="D223" i="1"/>
  <c r="B223" i="1"/>
  <c r="D222" i="1"/>
  <c r="B222" i="1"/>
  <c r="AJ184" i="1"/>
  <c r="D207" i="1"/>
  <c r="B207" i="1"/>
  <c r="D206" i="1"/>
  <c r="B206" i="1"/>
  <c r="D205" i="1"/>
  <c r="B205" i="1"/>
  <c r="D202" i="1"/>
  <c r="B202" i="1"/>
  <c r="D201" i="1"/>
  <c r="B201" i="1"/>
  <c r="D200" i="1"/>
  <c r="B200" i="1"/>
  <c r="D199" i="1"/>
  <c r="B199" i="1"/>
  <c r="D198" i="1"/>
  <c r="B198" i="1"/>
  <c r="D197" i="1"/>
  <c r="B197" i="1"/>
  <c r="D196" i="1"/>
  <c r="B196" i="1"/>
  <c r="D193" i="1"/>
  <c r="B193" i="1"/>
  <c r="D190" i="1"/>
  <c r="B190" i="1"/>
  <c r="D189" i="1"/>
  <c r="B189" i="1"/>
  <c r="D188" i="1"/>
  <c r="B188" i="1"/>
  <c r="D187" i="1"/>
  <c r="B187" i="1"/>
  <c r="AJ149" i="1"/>
  <c r="D172" i="1"/>
  <c r="B172" i="1"/>
  <c r="D171" i="1"/>
  <c r="B171" i="1"/>
  <c r="D170" i="1"/>
  <c r="B170" i="1"/>
  <c r="D169" i="1"/>
  <c r="B169" i="1"/>
  <c r="D166" i="1"/>
  <c r="B166" i="1"/>
  <c r="D165" i="1"/>
  <c r="B165" i="1"/>
  <c r="D164" i="1"/>
  <c r="B164" i="1"/>
  <c r="D163" i="1"/>
  <c r="B163" i="1"/>
  <c r="D162" i="1"/>
  <c r="B162" i="1"/>
  <c r="D161" i="1"/>
  <c r="B161" i="1"/>
  <c r="D160" i="1"/>
  <c r="B160" i="1"/>
  <c r="D157" i="1"/>
  <c r="B157" i="1"/>
  <c r="D154" i="1"/>
  <c r="B154" i="1"/>
  <c r="D153" i="1"/>
  <c r="B153" i="1"/>
  <c r="D152" i="1"/>
  <c r="B152" i="1"/>
  <c r="D151" i="1"/>
  <c r="B151" i="1"/>
  <c r="AJ113" i="1"/>
  <c r="D136" i="1"/>
  <c r="B136" i="1"/>
  <c r="D135" i="1"/>
  <c r="B135" i="1"/>
  <c r="D134" i="1"/>
  <c r="B134" i="1"/>
  <c r="D131" i="1"/>
  <c r="B131" i="1"/>
  <c r="D130" i="1"/>
  <c r="B130" i="1"/>
  <c r="D129" i="1"/>
  <c r="B129" i="1"/>
  <c r="D128" i="1"/>
  <c r="B128" i="1"/>
  <c r="D127" i="1"/>
  <c r="B127" i="1"/>
  <c r="D126" i="1"/>
  <c r="B126" i="1"/>
  <c r="D125" i="1"/>
  <c r="B125" i="1"/>
  <c r="D122" i="1"/>
  <c r="B122" i="1"/>
  <c r="D119" i="1"/>
  <c r="B119" i="1"/>
  <c r="D118" i="1"/>
  <c r="B118" i="1"/>
  <c r="D117" i="1"/>
  <c r="B117" i="1"/>
  <c r="D116" i="1"/>
  <c r="B116" i="1"/>
  <c r="AJ78" i="1"/>
  <c r="D101" i="1"/>
  <c r="B101" i="1"/>
  <c r="D100" i="1"/>
  <c r="B100" i="1"/>
  <c r="D99" i="1"/>
  <c r="B99" i="1"/>
  <c r="D96" i="1"/>
  <c r="B96" i="1"/>
  <c r="D95" i="1"/>
  <c r="B95" i="1"/>
  <c r="D94" i="1"/>
  <c r="B94" i="1"/>
  <c r="D93" i="1"/>
  <c r="B93" i="1"/>
  <c r="D92" i="1"/>
  <c r="B92" i="1"/>
  <c r="D91" i="1"/>
  <c r="B91" i="1"/>
  <c r="D90" i="1"/>
  <c r="B90" i="1"/>
  <c r="D87" i="1"/>
  <c r="B87" i="1"/>
  <c r="D84" i="1"/>
  <c r="B84" i="1"/>
  <c r="D83" i="1"/>
  <c r="B83" i="1"/>
  <c r="D82" i="1"/>
  <c r="B82" i="1"/>
  <c r="D81" i="1"/>
  <c r="B81" i="1"/>
  <c r="D80" i="1"/>
  <c r="B80" i="1"/>
  <c r="AJ43" i="1"/>
  <c r="B66" i="1"/>
  <c r="D66" i="1"/>
  <c r="B65" i="1"/>
  <c r="D65" i="1"/>
  <c r="B64" i="1"/>
  <c r="D64" i="1"/>
  <c r="B63" i="1"/>
  <c r="D63" i="1"/>
  <c r="B60" i="1"/>
  <c r="D60" i="1"/>
  <c r="B59" i="1"/>
  <c r="D59" i="1"/>
  <c r="B58" i="1"/>
  <c r="D58" i="1"/>
  <c r="B57" i="1"/>
  <c r="D57" i="1"/>
  <c r="B56" i="1"/>
  <c r="D56" i="1"/>
  <c r="B55" i="1"/>
  <c r="D55" i="1"/>
  <c r="B54" i="1"/>
  <c r="D54" i="1"/>
  <c r="B53" i="1"/>
  <c r="D53" i="1"/>
  <c r="B50" i="1"/>
  <c r="D50" i="1"/>
  <c r="B47" i="1"/>
  <c r="D47" i="1"/>
  <c r="B46" i="1"/>
  <c r="D46" i="1"/>
  <c r="B45" i="1"/>
  <c r="D45" i="1"/>
  <c r="B44" i="1"/>
  <c r="D44" i="1"/>
  <c r="AJ7" i="1"/>
</calcChain>
</file>

<file path=xl/sharedStrings.xml><?xml version="1.0" encoding="utf-8"?>
<sst xmlns="http://schemas.openxmlformats.org/spreadsheetml/2006/main" count="1215" uniqueCount="237">
  <si>
    <t>всего</t>
  </si>
  <si>
    <t>Белки, г</t>
  </si>
  <si>
    <t>в т.ч. жив.</t>
  </si>
  <si>
    <t>в т.ч. раст.</t>
  </si>
  <si>
    <t>ЭЦ, ккал</t>
  </si>
  <si>
    <t>МЕНЮ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</si>
  <si>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</si>
  <si>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</si>
  <si>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</si>
  <si>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</si>
  <si>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</si>
  <si>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</si>
  <si>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</si>
  <si>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</si>
  <si>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</si>
  <si>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</si>
  <si>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</si>
  <si>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</si>
  <si>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</si>
  <si>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</si>
  <si>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</si>
  <si>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</si>
  <si>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</si>
  <si>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</si>
  <si>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</si>
  <si>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</si>
  <si>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</si>
  <si>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</si>
  <si>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</si>
  <si>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</si>
  <si>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</si>
  <si>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</si>
  <si>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</si>
  <si>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</si>
  <si>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</si>
  <si>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</si>
  <si>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</si>
  <si>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</si>
  <si>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</si>
  <si>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</si>
  <si>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</si>
  <si>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</si>
  <si>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</si>
  <si>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</si>
  <si>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</si>
  <si>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</si>
  <si>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</si>
  <si>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</si>
  <si>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</si>
  <si>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</si>
  <si>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</si>
  <si>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</si>
  <si>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</si>
  <si>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</si>
  <si>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</si>
  <si>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</si>
  <si>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</si>
  <si>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</si>
  <si>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</si>
  <si>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</si>
  <si>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</si>
  <si>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</si>
  <si>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</si>
  <si>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</si>
  <si>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</si>
  <si>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</si>
  <si>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</si>
  <si>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</si>
  <si>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</si>
  <si>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</si>
  <si>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</si>
  <si>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А,мг</t>
  </si>
  <si>
    <t>РЭ,мкг</t>
  </si>
  <si>
    <t>ТЭ,мг</t>
  </si>
  <si>
    <t>Витамины, мг</t>
  </si>
  <si>
    <t>Минеральные элементы, мг</t>
  </si>
  <si>
    <r>
      <t>В</t>
    </r>
    <r>
      <rPr>
        <vertAlign val="subscript"/>
        <sz val="12"/>
        <rFont val="Times New Roman"/>
        <family val="1"/>
        <charset val="204"/>
      </rPr>
      <t>1</t>
    </r>
  </si>
  <si>
    <r>
      <t>В</t>
    </r>
    <r>
      <rPr>
        <vertAlign val="subscript"/>
        <sz val="12"/>
        <rFont val="Times New Roman"/>
        <family val="1"/>
        <charset val="204"/>
      </rPr>
      <t>2</t>
    </r>
  </si>
  <si>
    <t>Вы-ход, г</t>
  </si>
  <si>
    <t>Угле-воды, г</t>
  </si>
  <si>
    <t>Дата составления</t>
  </si>
  <si>
    <t>Дата печати</t>
  </si>
  <si>
    <t>Группа</t>
  </si>
  <si>
    <t>Физ.Норма</t>
  </si>
  <si>
    <t>Но-мер рец.</t>
  </si>
  <si>
    <t>Прием пищи, наименование изделий (блюд)</t>
  </si>
  <si>
    <t>Вита-мин С, мг</t>
  </si>
  <si>
    <t>Сад</t>
  </si>
  <si>
    <t>СанПиН 2.3/2.4.3590-20  3-7 лет</t>
  </si>
  <si>
    <t>Завтрак</t>
  </si>
  <si>
    <t>Каша пшенная молочная с маслом сливочным</t>
  </si>
  <si>
    <t>Чай с лимоном</t>
  </si>
  <si>
    <t>Хлеб пшеничный</t>
  </si>
  <si>
    <t>Масло сливочное</t>
  </si>
  <si>
    <t>Итого за 'Завтрак'</t>
  </si>
  <si>
    <t>10:00</t>
  </si>
  <si>
    <t>Сок</t>
  </si>
  <si>
    <t>Итого за '10:00'</t>
  </si>
  <si>
    <t>Обед</t>
  </si>
  <si>
    <t>Икра из кабачков</t>
  </si>
  <si>
    <t>Борщ со сметаной</t>
  </si>
  <si>
    <t>Биточки (котлеты) из мяса кур</t>
  </si>
  <si>
    <t>Соус красный основной</t>
  </si>
  <si>
    <t>Макаронные изделия отварные</t>
  </si>
  <si>
    <t>Компот из сухофруктов (вариант 2)</t>
  </si>
  <si>
    <t>Хлеб ржаной</t>
  </si>
  <si>
    <t>Итого за 'Обед'</t>
  </si>
  <si>
    <t>Полдник</t>
  </si>
  <si>
    <t>Тефтели из мяса кур</t>
  </si>
  <si>
    <t>Капуста тушеная</t>
  </si>
  <si>
    <t>Манник</t>
  </si>
  <si>
    <t>Чай</t>
  </si>
  <si>
    <t>Итого за 'Полдник'</t>
  </si>
  <si>
    <t>Итого за день</t>
  </si>
  <si>
    <t>01.02.2024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</si>
  <si>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</si>
  <si>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</si>
  <si>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</si>
  <si>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</si>
  <si>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</si>
  <si>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</si>
  <si>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</si>
  <si>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</si>
  <si>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</si>
  <si>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</si>
  <si>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</si>
  <si>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</si>
  <si>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</si>
  <si>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</si>
  <si>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</si>
  <si>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</si>
  <si>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</si>
  <si>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</si>
  <si>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</si>
  <si>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s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</si>
  <si>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</si>
  <si>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</si>
  <si>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</si>
  <si>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</si>
  <si>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</si>
  <si>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</si>
  <si>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</si>
  <si>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</si>
  <si>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</si>
  <si>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</si>
  <si>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</si>
  <si>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11/4</t>
  </si>
  <si>
    <t>29/10</t>
  </si>
  <si>
    <t>5/9</t>
  </si>
  <si>
    <t>11/3</t>
  </si>
  <si>
    <t>23/12</t>
  </si>
  <si>
    <t>27/10</t>
  </si>
  <si>
    <t>3-7 лет</t>
  </si>
  <si>
    <t>1 день</t>
  </si>
  <si>
    <t>2 день</t>
  </si>
  <si>
    <t>Запеканка из творога с рисом</t>
  </si>
  <si>
    <t>Повидло</t>
  </si>
  <si>
    <t>Чай (вариант 2)</t>
  </si>
  <si>
    <t>Батон</t>
  </si>
  <si>
    <t>Фрукты</t>
  </si>
  <si>
    <t>Салат из отварной свеклы с растительным маслом</t>
  </si>
  <si>
    <t>Суп картофельный с бобовыми</t>
  </si>
  <si>
    <t>Гренки (сухарики)</t>
  </si>
  <si>
    <t>Напиток из шиповника (вариант 2)</t>
  </si>
  <si>
    <t>Чай с молоком</t>
  </si>
  <si>
    <t>Каша кукурузная молочная с маслом сливочным</t>
  </si>
  <si>
    <t>Хлеб витаминизированный</t>
  </si>
  <si>
    <t>Каша рисовая молочная жидкая с маслом сливочным</t>
  </si>
  <si>
    <t>Салат из припущенной моркови с растительным маслом</t>
  </si>
  <si>
    <t>Суп картофельный с макаронными изделиями</t>
  </si>
  <si>
    <t>Биточки (котлеты) из рыбы</t>
  </si>
  <si>
    <t>Картофельное пюре</t>
  </si>
  <si>
    <t>Кисель из концентрата</t>
  </si>
  <si>
    <t>Каша гречневая молочная с маслом сливочным</t>
  </si>
  <si>
    <t>3 день</t>
  </si>
  <si>
    <t>4 день</t>
  </si>
  <si>
    <t>Омлет запеченный или паровой</t>
  </si>
  <si>
    <t>Булочка ванильная</t>
  </si>
  <si>
    <t>Яблоки</t>
  </si>
  <si>
    <t>Суп из овощей со сметаной</t>
  </si>
  <si>
    <t>Каша гречневая вязкая</t>
  </si>
  <si>
    <t>Компот из сухофруктов</t>
  </si>
  <si>
    <t>Фрикадельки из мяса тушеные в соусе ттк</t>
  </si>
  <si>
    <t>Печенье</t>
  </si>
  <si>
    <t>5 день</t>
  </si>
  <si>
    <t>Каша манная молочная с маслом сливочным</t>
  </si>
  <si>
    <t>Какао с молоком</t>
  </si>
  <si>
    <t>Сыр (порциями)</t>
  </si>
  <si>
    <t>Горошек зеленый</t>
  </si>
  <si>
    <t>Щи из свежей капусты со сметаной</t>
  </si>
  <si>
    <t>Печень в молочном соусе</t>
  </si>
  <si>
    <t>Каша рисовая рассыпчатая</t>
  </si>
  <si>
    <t>Макаронные изделия отварные с сыром</t>
  </si>
  <si>
    <t>Сдоба обыкновенная</t>
  </si>
  <si>
    <t>6 день</t>
  </si>
  <si>
    <t>Кофейный напиток с молоком (вариант 2)</t>
  </si>
  <si>
    <t>Суп-пюре из картофеля</t>
  </si>
  <si>
    <t>7 день</t>
  </si>
  <si>
    <t>Каша овсяная молочная с маслом сливочным</t>
  </si>
  <si>
    <t>Рассольник с крупой и сметаной</t>
  </si>
  <si>
    <t>Напиток из шиповника</t>
  </si>
  <si>
    <t>Тефтели рыбные в соусе</t>
  </si>
  <si>
    <t>Каша пшенная рассыпчатая</t>
  </si>
  <si>
    <t>8 день</t>
  </si>
  <si>
    <t>Запеканка рисовая с творогом</t>
  </si>
  <si>
    <t>Молоко сгущенное</t>
  </si>
  <si>
    <t>Каша молочная ассорти (рис, пшено) с маслом сливочным</t>
  </si>
  <si>
    <t>9 день</t>
  </si>
  <si>
    <t>Каша пшеничная молочная с маслом сливочным</t>
  </si>
  <si>
    <t>Хлеб с маслом и сыром</t>
  </si>
  <si>
    <t>Плов из мяса кур</t>
  </si>
  <si>
    <t>Компот из яблок</t>
  </si>
  <si>
    <t>10 день</t>
  </si>
  <si>
    <t>Каша ячневая молочная с маслом сливочным</t>
  </si>
  <si>
    <t>Суп крестьянский с крупой со сметаной</t>
  </si>
  <si>
    <t>Омлет с зеленым горошком (запеченный)</t>
  </si>
  <si>
    <t>Биточки (котлеты) из мяса  паровые</t>
  </si>
  <si>
    <t xml:space="preserve">Гуляш из мяса </t>
  </si>
  <si>
    <t xml:space="preserve">Плов из мяса </t>
  </si>
  <si>
    <t>Согласовано:</t>
  </si>
  <si>
    <t>Утверждаю:</t>
  </si>
  <si>
    <t>Директор</t>
  </si>
  <si>
    <t>сезон: лето</t>
  </si>
  <si>
    <t>Источник рецептуры: Методические рекомендации по питанию детей в организованных коллективах. Часть III Сборник технологических карт. – Екатеринбург: ФБУН ЕМНЦ ПОЗРПП Роспотребнадзора, ФГБОУ ВО УрГЭУ, ФБУЗ ЦГиЭ в Свердловской области 2018.</t>
  </si>
  <si>
    <t xml:space="preserve">Примерное двухнедельное меню </t>
  </si>
  <si>
    <t>Возраст: 3-7 лет</t>
  </si>
  <si>
    <t>___________И.Д.Афоничев</t>
  </si>
  <si>
    <t>2024 г</t>
  </si>
  <si>
    <t>Т. В. Закирова_________________</t>
  </si>
  <si>
    <t>Разработано с учетом:</t>
  </si>
  <si>
    <t xml:space="preserve">САНИТАРНО-ЭПИДЕМИОЛОГИЧЕСКИХ ПРАВИЛ И НОРМ
САНПИН 2.3/2.4.3590-20 </t>
  </si>
  <si>
    <t>МБОУ НШДС №105</t>
  </si>
  <si>
    <t xml:space="preserve"> ООО "Трест общественного питания"</t>
  </si>
  <si>
    <t>Согласовано:                                                                         Директор МБОУ НШДС №105                                                                                                 ___________ Закирова Т.В.</t>
  </si>
  <si>
    <t>Утверждено:                                                                     Директор ООО "Трест общественного питания"                                                                       ___________ Афоничев И.Д.</t>
  </si>
  <si>
    <t>Дата:</t>
  </si>
  <si>
    <t>Запеканка картофельная, фаршированная отварным мясом кур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</si>
</sst>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vertAlign val="subscript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1" fillId="0" borderId="0" xfId="0" quotePrefix="1" applyNumberFormat="1" applyFont="1" applyAlignment="1">
      <alignment vertical="top" wrapText="1"/>
    </xf>
    <xf numFmtId="0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vertical="top"/>
    </xf>
    <xf numFmtId="0" fontId="1" fillId="0" borderId="6" xfId="0" applyFont="1" applyBorder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 wrapText="1"/>
    </xf>
    <xf numFmtId="0" fontId="4" fillId="0" borderId="0" xfId="0" applyNumberFormat="1" applyFont="1" applyAlignment="1">
      <alignment vertical="top"/>
    </xf>
    <xf numFmtId="0" fontId="4" fillId="0" borderId="0" xfId="0" applyFont="1"/>
    <xf numFmtId="0" fontId="0" fillId="0" borderId="0" xfId="0" quotePrefix="1"/>
    <xf numFmtId="0" fontId="5" fillId="0" borderId="0" xfId="1"/>
    <xf numFmtId="49" fontId="5" fillId="2" borderId="1" xfId="1" applyNumberFormat="1" applyFill="1" applyBorder="1" applyProtection="1">
      <protection locked="0"/>
    </xf>
    <xf numFmtId="14" fontId="5" fillId="2" borderId="1" xfId="1" applyNumberFormat="1" applyFill="1" applyBorder="1" applyProtection="1">
      <protection locked="0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10" xfId="1" applyBorder="1" applyAlignment="1">
      <alignment horizontal="center"/>
    </xf>
    <xf numFmtId="0" fontId="5" fillId="0" borderId="11" xfId="1" applyBorder="1"/>
    <xf numFmtId="0" fontId="5" fillId="0" borderId="12" xfId="1" applyBorder="1"/>
    <xf numFmtId="0" fontId="5" fillId="2" borderId="12" xfId="1" applyFill="1" applyBorder="1" applyProtection="1">
      <protection locked="0"/>
    </xf>
    <xf numFmtId="0" fontId="5" fillId="2" borderId="12" xfId="1" applyFill="1" applyBorder="1" applyAlignment="1" applyProtection="1">
      <alignment wrapText="1"/>
      <protection locked="0"/>
    </xf>
    <xf numFmtId="49" fontId="5" fillId="2" borderId="12" xfId="1" applyNumberFormat="1" applyFill="1" applyBorder="1" applyProtection="1">
      <protection locked="0"/>
    </xf>
    <xf numFmtId="2" fontId="5" fillId="2" borderId="12" xfId="1" applyNumberFormat="1" applyFill="1" applyBorder="1" applyProtection="1">
      <protection locked="0"/>
    </xf>
    <xf numFmtId="1" fontId="5" fillId="2" borderId="12" xfId="1" applyNumberFormat="1" applyFill="1" applyBorder="1" applyProtection="1">
      <protection locked="0"/>
    </xf>
    <xf numFmtId="1" fontId="5" fillId="2" borderId="13" xfId="1" applyNumberFormat="1" applyFill="1" applyBorder="1" applyProtection="1">
      <protection locked="0"/>
    </xf>
    <xf numFmtId="0" fontId="5" fillId="0" borderId="14" xfId="1" applyBorder="1"/>
    <xf numFmtId="0" fontId="5" fillId="2" borderId="1" xfId="1" applyFill="1" applyBorder="1" applyProtection="1">
      <protection locked="0"/>
    </xf>
    <xf numFmtId="0" fontId="5" fillId="2" borderId="1" xfId="1" applyFill="1" applyBorder="1" applyAlignment="1" applyProtection="1">
      <alignment wrapText="1"/>
      <protection locked="0"/>
    </xf>
    <xf numFmtId="2" fontId="5" fillId="2" borderId="1" xfId="1" applyNumberFormat="1" applyFill="1" applyBorder="1" applyProtection="1">
      <protection locked="0"/>
    </xf>
    <xf numFmtId="1" fontId="5" fillId="2" borderId="1" xfId="1" applyNumberFormat="1" applyFill="1" applyBorder="1" applyProtection="1">
      <protection locked="0"/>
    </xf>
    <xf numFmtId="1" fontId="5" fillId="2" borderId="15" xfId="1" applyNumberFormat="1" applyFill="1" applyBorder="1" applyProtection="1">
      <protection locked="0"/>
    </xf>
    <xf numFmtId="0" fontId="5" fillId="0" borderId="1" xfId="1" applyBorder="1"/>
    <xf numFmtId="0" fontId="5" fillId="0" borderId="16" xfId="1" applyBorder="1"/>
    <xf numFmtId="0" fontId="5" fillId="2" borderId="17" xfId="1" applyFill="1" applyBorder="1" applyProtection="1">
      <protection locked="0"/>
    </xf>
    <xf numFmtId="0" fontId="5" fillId="2" borderId="17" xfId="1" applyFill="1" applyBorder="1" applyAlignment="1" applyProtection="1">
      <alignment wrapText="1"/>
      <protection locked="0"/>
    </xf>
    <xf numFmtId="49" fontId="5" fillId="2" borderId="17" xfId="1" applyNumberFormat="1" applyFill="1" applyBorder="1" applyProtection="1">
      <protection locked="0"/>
    </xf>
    <xf numFmtId="2" fontId="5" fillId="2" borderId="17" xfId="1" applyNumberFormat="1" applyFill="1" applyBorder="1" applyProtection="1">
      <protection locked="0"/>
    </xf>
    <xf numFmtId="1" fontId="5" fillId="2" borderId="17" xfId="1" applyNumberFormat="1" applyFill="1" applyBorder="1" applyProtection="1">
      <protection locked="0"/>
    </xf>
    <xf numFmtId="1" fontId="5" fillId="2" borderId="18" xfId="1" applyNumberFormat="1" applyFill="1" applyBorder="1" applyProtection="1">
      <protection locked="0"/>
    </xf>
    <xf numFmtId="0" fontId="5" fillId="3" borderId="12" xfId="1" applyFill="1" applyBorder="1"/>
    <xf numFmtId="0" fontId="5" fillId="0" borderId="19" xfId="1" applyBorder="1"/>
    <xf numFmtId="0" fontId="5" fillId="2" borderId="19" xfId="1" applyFill="1" applyBorder="1" applyProtection="1">
      <protection locked="0"/>
    </xf>
    <xf numFmtId="0" fontId="5" fillId="2" borderId="19" xfId="1" applyFill="1" applyBorder="1" applyAlignment="1" applyProtection="1">
      <alignment wrapText="1"/>
      <protection locked="0"/>
    </xf>
    <xf numFmtId="49" fontId="5" fillId="2" borderId="19" xfId="1" applyNumberFormat="1" applyFill="1" applyBorder="1" applyProtection="1">
      <protection locked="0"/>
    </xf>
    <xf numFmtId="2" fontId="5" fillId="2" borderId="19" xfId="1" applyNumberFormat="1" applyFill="1" applyBorder="1" applyProtection="1">
      <protection locked="0"/>
    </xf>
    <xf numFmtId="1" fontId="5" fillId="2" borderId="19" xfId="1" applyNumberFormat="1" applyFill="1" applyBorder="1" applyProtection="1">
      <protection locked="0"/>
    </xf>
    <xf numFmtId="1" fontId="5" fillId="2" borderId="20" xfId="1" applyNumberFormat="1" applyFill="1" applyBorder="1" applyProtection="1">
      <protection locked="0"/>
    </xf>
    <xf numFmtId="0" fontId="5" fillId="2" borderId="6" xfId="1" applyFill="1" applyBorder="1" applyProtection="1">
      <protection locked="0"/>
    </xf>
    <xf numFmtId="0" fontId="5" fillId="2" borderId="6" xfId="1" applyFill="1" applyBorder="1" applyAlignment="1" applyProtection="1">
      <alignment wrapText="1"/>
      <protection locked="0"/>
    </xf>
    <xf numFmtId="49" fontId="5" fillId="2" borderId="6" xfId="1" applyNumberFormat="1" applyFill="1" applyBorder="1" applyProtection="1">
      <protection locked="0"/>
    </xf>
    <xf numFmtId="2" fontId="5" fillId="2" borderId="6" xfId="1" applyNumberFormat="1" applyFill="1" applyBorder="1" applyProtection="1">
      <protection locked="0"/>
    </xf>
    <xf numFmtId="1" fontId="5" fillId="2" borderId="6" xfId="1" applyNumberFormat="1" applyFill="1" applyBorder="1" applyProtection="1">
      <protection locked="0"/>
    </xf>
    <xf numFmtId="1" fontId="5" fillId="2" borderId="21" xfId="1" applyNumberFormat="1" applyFill="1" applyBorder="1" applyProtection="1">
      <protection locked="0"/>
    </xf>
    <xf numFmtId="0" fontId="5" fillId="3" borderId="19" xfId="1" applyFill="1" applyBorder="1"/>
    <xf numFmtId="0" fontId="5" fillId="3" borderId="22" xfId="1" applyFill="1" applyBorder="1"/>
    <xf numFmtId="49" fontId="5" fillId="0" borderId="0" xfId="1" applyNumberFormat="1"/>
    <xf numFmtId="0" fontId="5" fillId="2" borderId="12" xfId="1" quotePrefix="1" applyFill="1" applyBorder="1" applyProtection="1">
      <protection locked="0"/>
    </xf>
    <xf numFmtId="0" fontId="5" fillId="2" borderId="1" xfId="1" quotePrefix="1" applyFill="1" applyBorder="1" applyProtection="1">
      <protection locked="0"/>
    </xf>
    <xf numFmtId="0" fontId="5" fillId="2" borderId="6" xfId="1" quotePrefix="1" applyFill="1" applyBorder="1" applyProtection="1">
      <protection locked="0"/>
    </xf>
    <xf numFmtId="0" fontId="5" fillId="2" borderId="17" xfId="1" quotePrefix="1" applyFill="1" applyBorder="1" applyProtection="1"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1" fillId="0" borderId="0" xfId="0" applyNumberFormat="1" applyFont="1" applyAlignment="1">
      <alignment horizontal="left" vertical="top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1" fillId="0" borderId="0" xfId="0" applyNumberFormat="1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1" fillId="0" borderId="0" xfId="0" applyFont="1" applyBorder="1"/>
    <xf numFmtId="0" fontId="12" fillId="0" borderId="0" xfId="0" applyFont="1"/>
    <xf numFmtId="0" fontId="10" fillId="0" borderId="0" xfId="0" applyNumberFormat="1" applyFont="1" applyAlignment="1">
      <alignment horizontal="left" vertical="top"/>
    </xf>
    <xf numFmtId="49" fontId="10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vertical="top"/>
    </xf>
    <xf numFmtId="0" fontId="10" fillId="0" borderId="0" xfId="0" applyFont="1"/>
    <xf numFmtId="0" fontId="10" fillId="0" borderId="0" xfId="0" applyNumberFormat="1" applyFont="1" applyAlignment="1">
      <alignment horizontal="center" vertical="top"/>
    </xf>
    <xf numFmtId="0" fontId="10" fillId="0" borderId="0" xfId="0" applyNumberFormat="1" applyFont="1" applyAlignment="1">
      <alignment horizontal="right" vertical="top"/>
    </xf>
    <xf numFmtId="0" fontId="1" fillId="0" borderId="7" xfId="0" applyNumberFormat="1" applyFont="1" applyBorder="1" applyAlignment="1">
      <alignment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vertical="top"/>
    </xf>
    <xf numFmtId="16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1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0" fillId="0" borderId="0" xfId="0" applyNumberFormat="1" applyFont="1" applyAlignment="1">
      <alignment horizontal="right" vertical="top"/>
    </xf>
    <xf numFmtId="49" fontId="1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4" xfId="1" applyFill="1" applyBorder="1" applyProtection="1">
      <protection locked="0"/>
    </xf>
    <xf numFmtId="0" fontId="5" fillId="2" borderId="5" xfId="1" applyFill="1" applyBorder="1" applyProtection="1">
      <protection locked="0"/>
    </xf>
    <xf numFmtId="0" fontId="5" fillId="0" borderId="7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85725</xdr:rowOff>
    </xdr:from>
    <xdr:to>
      <xdr:col>7</xdr:col>
      <xdr:colOff>139077</xdr:colOff>
      <xdr:row>6</xdr:row>
      <xdr:rowOff>7366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561975"/>
          <a:ext cx="986802" cy="836041"/>
        </a:xfrm>
        <a:prstGeom prst="rect">
          <a:avLst/>
        </a:prstGeom>
      </xdr:spPr>
    </xdr:pic>
    <xdr:clientData/>
  </xdr:twoCellAnchor>
  <xdr:twoCellAnchor editAs="oneCell">
    <xdr:from>
      <xdr:col>5</xdr:col>
      <xdr:colOff>419101</xdr:colOff>
      <xdr:row>1</xdr:row>
      <xdr:rowOff>152400</xdr:rowOff>
    </xdr:from>
    <xdr:to>
      <xdr:col>9</xdr:col>
      <xdr:colOff>15832</xdr:colOff>
      <xdr:row>8</xdr:row>
      <xdr:rowOff>9525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1" y="390525"/>
          <a:ext cx="1377906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V385"/>
  <sheetViews>
    <sheetView tabSelected="1" view="pageBreakPreview" topLeftCell="A349" zoomScaleNormal="100" zoomScaleSheetLayoutView="100" workbookViewId="0">
      <selection activeCell="C355" sqref="C355"/>
    </sheetView>
  </sheetViews>
  <sheetFormatPr defaultColWidth="0" defaultRowHeight="15.75" x14ac:dyDescent="0.25"/>
  <cols>
    <col min="1" max="1" width="4.28515625" style="1" customWidth="1"/>
    <col min="2" max="2" width="5.140625" style="7" customWidth="1"/>
    <col min="3" max="3" width="49.5703125" style="6" customWidth="1"/>
    <col min="4" max="4" width="8.140625" style="8" customWidth="1"/>
    <col min="5" max="5" width="6.28515625" style="8" customWidth="1"/>
    <col min="6" max="6" width="6.7109375" style="8" customWidth="1"/>
    <col min="7" max="7" width="6.140625" style="8" customWidth="1"/>
    <col min="8" max="8" width="6.7109375" style="8" customWidth="1"/>
    <col min="9" max="9" width="7.140625" style="8" customWidth="1"/>
    <col min="10" max="10" width="7.5703125" style="8" customWidth="1"/>
    <col min="11" max="23" width="8.85546875" style="8" hidden="1" customWidth="1"/>
    <col min="24" max="24" width="7.140625" style="8" hidden="1" customWidth="1"/>
    <col min="25" max="26" width="5.7109375" style="8" hidden="1" customWidth="1"/>
    <col min="27" max="27" width="7.28515625" style="8" hidden="1" customWidth="1"/>
    <col min="28" max="29" width="5.7109375" style="8" hidden="1" customWidth="1"/>
    <col min="30" max="30" width="7" style="8" hidden="1" customWidth="1"/>
    <col min="31" max="32" width="5.7109375" style="8" hidden="1" customWidth="1"/>
    <col min="33" max="33" width="5" style="8" hidden="1" customWidth="1"/>
    <col min="34" max="34" width="5.7109375" style="8" hidden="1" customWidth="1"/>
    <col min="35" max="35" width="4" style="8" hidden="1" customWidth="1"/>
    <col min="36" max="36" width="8.140625" style="8" hidden="1" customWidth="1"/>
    <col min="37" max="81" width="8.85546875" style="1" hidden="1" customWidth="1"/>
    <col min="82" max="256" width="0" style="1" hidden="1" customWidth="1"/>
    <col min="257" max="16384" width="12.5703125" style="1" hidden="1"/>
  </cols>
  <sheetData>
    <row r="1" spans="1:81" ht="18.75" x14ac:dyDescent="0.25">
      <c r="A1" s="94" t="s">
        <v>219</v>
      </c>
      <c r="C1" s="95"/>
      <c r="D1" s="96"/>
      <c r="E1" s="96"/>
      <c r="F1" s="113" t="s">
        <v>220</v>
      </c>
      <c r="G1" s="113"/>
      <c r="H1" s="113"/>
      <c r="I1" s="113"/>
      <c r="J1" s="11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81" ht="18.75" x14ac:dyDescent="0.25">
      <c r="A2" s="94" t="s">
        <v>221</v>
      </c>
      <c r="C2" s="95"/>
      <c r="D2" s="1"/>
      <c r="E2" s="96"/>
      <c r="F2" s="96"/>
      <c r="G2" s="96"/>
      <c r="H2" s="96"/>
      <c r="I2" s="96"/>
      <c r="J2" s="99" t="s">
        <v>221</v>
      </c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</row>
    <row r="3" spans="1:81" ht="18.75" x14ac:dyDescent="0.25">
      <c r="A3" s="94" t="s">
        <v>231</v>
      </c>
      <c r="B3" s="90"/>
      <c r="C3" s="95"/>
      <c r="D3" s="1"/>
      <c r="E3" s="98"/>
      <c r="F3" s="98"/>
      <c r="G3" s="98"/>
      <c r="H3" s="98"/>
      <c r="I3" s="98"/>
      <c r="J3" s="99" t="s">
        <v>232</v>
      </c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</row>
    <row r="4" spans="1:81" s="3" customFormat="1" ht="18.75" x14ac:dyDescent="0.25">
      <c r="A4" s="94" t="s">
        <v>228</v>
      </c>
      <c r="C4" s="95"/>
      <c r="D4" s="96"/>
      <c r="E4" s="113" t="s">
        <v>226</v>
      </c>
      <c r="F4" s="113"/>
      <c r="G4" s="113"/>
      <c r="H4" s="113"/>
      <c r="I4" s="113"/>
      <c r="J4" s="113"/>
    </row>
    <row r="5" spans="1:81" ht="18.75" x14ac:dyDescent="0.3">
      <c r="B5" s="94"/>
      <c r="C5" s="95"/>
      <c r="D5" s="96"/>
      <c r="E5" s="96"/>
      <c r="F5" s="96"/>
      <c r="G5" s="96"/>
      <c r="H5" s="96"/>
      <c r="I5" s="96"/>
      <c r="J5" s="9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81" x14ac:dyDescent="0.25">
      <c r="B6" s="8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81" ht="18.75" customHeight="1" x14ac:dyDescent="0.25">
      <c r="B7" s="8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03">
        <f>IF(Дата_Сост&lt;&gt;"",Дата_Сост,"")</f>
        <v>45323.547106481485</v>
      </c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</row>
    <row r="8" spans="1:81" x14ac:dyDescent="0.25"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81" ht="29.25" customHeight="1" x14ac:dyDescent="0.25">
      <c r="K9" s="10" t="s">
        <v>7</v>
      </c>
      <c r="L9" s="10" t="s">
        <v>8</v>
      </c>
      <c r="M9" s="10" t="s">
        <v>70</v>
      </c>
      <c r="N9" s="10" t="s">
        <v>9</v>
      </c>
      <c r="O9" s="10" t="s">
        <v>10</v>
      </c>
      <c r="P9" s="10" t="s">
        <v>11</v>
      </c>
      <c r="Q9" s="10" t="s">
        <v>12</v>
      </c>
      <c r="R9" s="10" t="s">
        <v>13</v>
      </c>
      <c r="S9" s="10" t="s">
        <v>14</v>
      </c>
      <c r="T9" s="10" t="s">
        <v>15</v>
      </c>
      <c r="U9" s="10" t="s">
        <v>16</v>
      </c>
      <c r="V9" s="10" t="s">
        <v>17</v>
      </c>
      <c r="W9" s="10" t="s">
        <v>18</v>
      </c>
      <c r="X9" s="104" t="s">
        <v>75</v>
      </c>
      <c r="Y9" s="104"/>
      <c r="Z9" s="104"/>
      <c r="AA9" s="104"/>
      <c r="AB9" s="12" t="s">
        <v>74</v>
      </c>
      <c r="AC9" s="12"/>
      <c r="AD9" s="12"/>
      <c r="AE9" s="12"/>
      <c r="AF9" s="12"/>
      <c r="AG9" s="12"/>
      <c r="AH9" s="12"/>
      <c r="AI9" s="12"/>
      <c r="AJ9" s="104" t="s">
        <v>86</v>
      </c>
      <c r="AK9" s="13" t="s">
        <v>26</v>
      </c>
      <c r="AL9" s="13" t="s">
        <v>27</v>
      </c>
      <c r="AM9" s="13" t="s">
        <v>28</v>
      </c>
      <c r="AN9" s="13" t="s">
        <v>29</v>
      </c>
      <c r="AO9" s="13" t="s">
        <v>30</v>
      </c>
      <c r="AP9" s="13" t="s">
        <v>31</v>
      </c>
      <c r="AQ9" s="13" t="s">
        <v>32</v>
      </c>
      <c r="AR9" s="13" t="s">
        <v>33</v>
      </c>
      <c r="AS9" s="13" t="s">
        <v>34</v>
      </c>
      <c r="AT9" s="13" t="s">
        <v>35</v>
      </c>
      <c r="AU9" s="13" t="s">
        <v>36</v>
      </c>
      <c r="AV9" s="13" t="s">
        <v>37</v>
      </c>
      <c r="AW9" s="13" t="s">
        <v>38</v>
      </c>
      <c r="AX9" s="13" t="s">
        <v>39</v>
      </c>
      <c r="AY9" s="13" t="s">
        <v>40</v>
      </c>
      <c r="AZ9" s="13" t="s">
        <v>41</v>
      </c>
      <c r="BA9" s="13" t="s">
        <v>42</v>
      </c>
      <c r="BB9" s="13" t="s">
        <v>43</v>
      </c>
      <c r="BC9" s="13" t="s">
        <v>44</v>
      </c>
      <c r="BD9" s="13" t="s">
        <v>45</v>
      </c>
      <c r="BE9" s="13" t="s">
        <v>46</v>
      </c>
      <c r="BF9" s="13" t="s">
        <v>47</v>
      </c>
      <c r="BG9" s="13" t="s">
        <v>48</v>
      </c>
      <c r="BH9" s="13" t="s">
        <v>49</v>
      </c>
      <c r="BI9" s="13" t="s">
        <v>50</v>
      </c>
      <c r="BJ9" s="13" t="s">
        <v>51</v>
      </c>
      <c r="BK9" s="13" t="s">
        <v>52</v>
      </c>
      <c r="BL9" s="13" t="s">
        <v>53</v>
      </c>
      <c r="BM9" s="13" t="s">
        <v>54</v>
      </c>
      <c r="BN9" s="13" t="s">
        <v>55</v>
      </c>
      <c r="BO9" s="13" t="s">
        <v>56</v>
      </c>
      <c r="BP9" s="13" t="s">
        <v>57</v>
      </c>
      <c r="BQ9" s="13" t="s">
        <v>58</v>
      </c>
      <c r="BR9" s="13" t="s">
        <v>59</v>
      </c>
      <c r="BS9" s="13" t="s">
        <v>60</v>
      </c>
      <c r="BT9" s="13" t="s">
        <v>61</v>
      </c>
      <c r="BU9" s="13" t="s">
        <v>62</v>
      </c>
      <c r="BV9" s="13" t="s">
        <v>63</v>
      </c>
      <c r="BW9" s="13" t="s">
        <v>64</v>
      </c>
      <c r="BX9" s="13" t="s">
        <v>65</v>
      </c>
      <c r="BY9" s="13" t="s">
        <v>66</v>
      </c>
      <c r="BZ9" s="13" t="s">
        <v>67</v>
      </c>
      <c r="CA9" s="13" t="s">
        <v>68</v>
      </c>
      <c r="CB9" s="13" t="s">
        <v>69</v>
      </c>
      <c r="CC9" s="13"/>
    </row>
    <row r="10" spans="1:81" ht="15.75" customHeight="1" x14ac:dyDescent="0.25">
      <c r="C10" s="115"/>
      <c r="D10" s="115"/>
      <c r="E10" s="115"/>
      <c r="F10" s="115"/>
      <c r="G10" s="115"/>
      <c r="H10" s="115"/>
      <c r="I10" s="115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 t="s">
        <v>19</v>
      </c>
      <c r="Y10" s="10" t="s">
        <v>20</v>
      </c>
      <c r="Z10" s="10" t="s">
        <v>21</v>
      </c>
      <c r="AA10" s="10" t="s">
        <v>22</v>
      </c>
      <c r="AB10" s="10" t="s">
        <v>71</v>
      </c>
      <c r="AC10" s="10" t="s">
        <v>23</v>
      </c>
      <c r="AD10" s="10" t="s">
        <v>72</v>
      </c>
      <c r="AE10" s="10" t="s">
        <v>73</v>
      </c>
      <c r="AF10" s="10" t="s">
        <v>76</v>
      </c>
      <c r="AG10" s="10" t="s">
        <v>77</v>
      </c>
      <c r="AH10" s="10" t="s">
        <v>24</v>
      </c>
      <c r="AI10" s="10" t="s">
        <v>25</v>
      </c>
      <c r="AJ10" s="104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</row>
    <row r="11" spans="1:81" ht="18.75" x14ac:dyDescent="0.3">
      <c r="J11" s="87"/>
    </row>
    <row r="12" spans="1:81" s="22" customFormat="1" ht="23.25" x14ac:dyDescent="0.3">
      <c r="A12" s="92"/>
      <c r="B12" s="7"/>
      <c r="C12" s="114" t="s">
        <v>224</v>
      </c>
      <c r="D12" s="114"/>
      <c r="E12" s="114"/>
      <c r="F12" s="114"/>
      <c r="G12" s="114"/>
      <c r="H12" s="114"/>
      <c r="I12" s="114"/>
      <c r="J12" s="87"/>
      <c r="K12" s="21">
        <v>4.08</v>
      </c>
      <c r="L12" s="21">
        <v>0.11</v>
      </c>
      <c r="M12" s="21">
        <v>0</v>
      </c>
      <c r="N12" s="21">
        <v>0</v>
      </c>
      <c r="O12" s="21">
        <v>7.73</v>
      </c>
      <c r="P12" s="21">
        <v>23.51</v>
      </c>
      <c r="Q12" s="21">
        <v>1.31</v>
      </c>
      <c r="R12" s="21">
        <v>0</v>
      </c>
      <c r="S12" s="21">
        <v>0</v>
      </c>
      <c r="T12" s="21">
        <v>0.08</v>
      </c>
      <c r="U12" s="21">
        <v>1.57</v>
      </c>
      <c r="V12" s="21">
        <v>238.34</v>
      </c>
      <c r="W12" s="21">
        <v>178.52</v>
      </c>
      <c r="X12" s="21">
        <v>96.76</v>
      </c>
      <c r="Y12" s="21">
        <v>38.72</v>
      </c>
      <c r="Z12" s="21">
        <v>145.36000000000001</v>
      </c>
      <c r="AA12" s="21">
        <v>1.04</v>
      </c>
      <c r="AB12" s="21">
        <v>21.6</v>
      </c>
      <c r="AC12" s="21">
        <v>24.8</v>
      </c>
      <c r="AD12" s="21">
        <v>41.3</v>
      </c>
      <c r="AE12" s="21">
        <v>0.17</v>
      </c>
      <c r="AF12" s="21">
        <v>0.14000000000000001</v>
      </c>
      <c r="AG12" s="21">
        <v>0.11</v>
      </c>
      <c r="AH12" s="21">
        <v>0.57999999999999996</v>
      </c>
      <c r="AI12" s="21">
        <v>2.4900000000000002</v>
      </c>
      <c r="AJ12" s="21">
        <v>0.42</v>
      </c>
      <c r="AK12" s="22">
        <v>0</v>
      </c>
      <c r="AL12" s="22">
        <v>301.27</v>
      </c>
      <c r="AM12" s="22">
        <v>284.68</v>
      </c>
      <c r="AN12" s="22">
        <v>787.91</v>
      </c>
      <c r="AO12" s="22">
        <v>277.35000000000002</v>
      </c>
      <c r="AP12" s="22">
        <v>167.74</v>
      </c>
      <c r="AQ12" s="22">
        <v>250.37</v>
      </c>
      <c r="AR12" s="22">
        <v>102.04</v>
      </c>
      <c r="AS12" s="22">
        <v>329.85</v>
      </c>
      <c r="AT12" s="22">
        <v>405.89</v>
      </c>
      <c r="AU12" s="22">
        <v>161.02000000000001</v>
      </c>
      <c r="AV12" s="22">
        <v>247.08</v>
      </c>
      <c r="AW12" s="22">
        <v>99.41</v>
      </c>
      <c r="AX12" s="22">
        <v>113.93</v>
      </c>
      <c r="AY12" s="22">
        <v>841.39</v>
      </c>
      <c r="AZ12" s="22">
        <v>0</v>
      </c>
      <c r="BA12" s="22">
        <v>306.82</v>
      </c>
      <c r="BB12" s="22">
        <v>265.74</v>
      </c>
      <c r="BC12" s="22">
        <v>294.5</v>
      </c>
      <c r="BD12" s="22">
        <v>87.7</v>
      </c>
      <c r="BE12" s="22">
        <v>0.12</v>
      </c>
      <c r="BF12" s="22">
        <v>0.05</v>
      </c>
      <c r="BG12" s="22">
        <v>0.03</v>
      </c>
      <c r="BH12" s="22">
        <v>7.0000000000000007E-2</v>
      </c>
      <c r="BI12" s="22">
        <v>0.08</v>
      </c>
      <c r="BJ12" s="22">
        <v>0.35</v>
      </c>
      <c r="BK12" s="22">
        <v>0</v>
      </c>
      <c r="BL12" s="22">
        <v>1.06</v>
      </c>
      <c r="BM12" s="22">
        <v>0</v>
      </c>
      <c r="BN12" s="22">
        <v>0.32</v>
      </c>
      <c r="BO12" s="22">
        <v>0.01</v>
      </c>
      <c r="BP12" s="22">
        <v>0</v>
      </c>
      <c r="BQ12" s="22">
        <v>0</v>
      </c>
      <c r="BR12" s="22">
        <v>7.0000000000000007E-2</v>
      </c>
      <c r="BS12" s="22">
        <v>0.11</v>
      </c>
      <c r="BT12" s="22">
        <v>0.98</v>
      </c>
      <c r="BU12" s="22">
        <v>0</v>
      </c>
      <c r="BV12" s="22">
        <v>0</v>
      </c>
      <c r="BW12" s="22">
        <v>0.78</v>
      </c>
      <c r="BX12" s="22">
        <v>0.01</v>
      </c>
      <c r="BY12" s="22">
        <v>0</v>
      </c>
      <c r="BZ12" s="22">
        <v>0</v>
      </c>
      <c r="CA12" s="22">
        <v>0</v>
      </c>
      <c r="CB12" s="22">
        <v>0</v>
      </c>
      <c r="CC12" s="22">
        <v>165.58</v>
      </c>
    </row>
    <row r="13" spans="1:81" s="22" customFormat="1" ht="18.75" x14ac:dyDescent="0.3">
      <c r="A13" s="92"/>
      <c r="B13" s="7"/>
      <c r="C13" s="88"/>
      <c r="D13" s="88"/>
      <c r="E13" s="88"/>
      <c r="F13" s="88"/>
      <c r="G13" s="88"/>
      <c r="H13" s="88"/>
      <c r="I13" s="88"/>
      <c r="J13" s="88"/>
      <c r="K13" s="21">
        <v>0</v>
      </c>
      <c r="L13" s="21">
        <v>0</v>
      </c>
      <c r="M13" s="21">
        <v>0</v>
      </c>
      <c r="N13" s="21">
        <v>0</v>
      </c>
      <c r="O13" s="21">
        <v>9.6999999999999993</v>
      </c>
      <c r="P13" s="21">
        <v>0</v>
      </c>
      <c r="Q13" s="21">
        <v>0.13</v>
      </c>
      <c r="R13" s="21">
        <v>0</v>
      </c>
      <c r="S13" s="21">
        <v>0</v>
      </c>
      <c r="T13" s="21">
        <v>0.28000000000000003</v>
      </c>
      <c r="U13" s="21">
        <v>0.06</v>
      </c>
      <c r="V13" s="21">
        <v>0.63</v>
      </c>
      <c r="W13" s="21">
        <v>8.16</v>
      </c>
      <c r="X13" s="21">
        <v>2.1800000000000002</v>
      </c>
      <c r="Y13" s="21">
        <v>0.56000000000000005</v>
      </c>
      <c r="Z13" s="21">
        <v>1</v>
      </c>
      <c r="AA13" s="21">
        <v>0.06</v>
      </c>
      <c r="AB13" s="21">
        <v>0</v>
      </c>
      <c r="AC13" s="21">
        <v>0.44</v>
      </c>
      <c r="AD13" s="21">
        <v>0.1</v>
      </c>
      <c r="AE13" s="21">
        <v>0.01</v>
      </c>
      <c r="AF13" s="21">
        <v>0</v>
      </c>
      <c r="AG13" s="21">
        <v>0</v>
      </c>
      <c r="AH13" s="21">
        <v>0</v>
      </c>
      <c r="AI13" s="21">
        <v>0.01</v>
      </c>
      <c r="AJ13" s="21">
        <v>0.78</v>
      </c>
      <c r="AK13" s="22">
        <v>0</v>
      </c>
      <c r="AL13" s="22">
        <v>0.67</v>
      </c>
      <c r="AM13" s="22">
        <v>0.76</v>
      </c>
      <c r="AN13" s="22">
        <v>0.62</v>
      </c>
      <c r="AO13" s="22">
        <v>1.1499999999999999</v>
      </c>
      <c r="AP13" s="22">
        <v>0.28999999999999998</v>
      </c>
      <c r="AQ13" s="22">
        <v>1.2</v>
      </c>
      <c r="AR13" s="22">
        <v>0</v>
      </c>
      <c r="AS13" s="22">
        <v>1.53</v>
      </c>
      <c r="AT13" s="22">
        <v>0</v>
      </c>
      <c r="AU13" s="22">
        <v>0</v>
      </c>
      <c r="AV13" s="22">
        <v>0</v>
      </c>
      <c r="AW13" s="22">
        <v>0.86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199.45</v>
      </c>
    </row>
    <row r="14" spans="1:81" s="22" customFormat="1" x14ac:dyDescent="0.25">
      <c r="A14" s="92"/>
      <c r="B14" s="7"/>
      <c r="C14" s="116" t="s">
        <v>225</v>
      </c>
      <c r="D14" s="116"/>
      <c r="E14" s="116"/>
      <c r="F14" s="116"/>
      <c r="G14" s="116"/>
      <c r="H14" s="116"/>
      <c r="I14" s="116"/>
      <c r="J14" s="8"/>
      <c r="K14" s="21">
        <v>0</v>
      </c>
      <c r="L14" s="21">
        <v>0</v>
      </c>
      <c r="M14" s="21">
        <v>0</v>
      </c>
      <c r="N14" s="21">
        <v>0</v>
      </c>
      <c r="O14" s="21">
        <v>0.28000000000000003</v>
      </c>
      <c r="P14" s="21">
        <v>11.4</v>
      </c>
      <c r="Q14" s="21">
        <v>0.05</v>
      </c>
      <c r="R14" s="21">
        <v>0</v>
      </c>
      <c r="S14" s="21">
        <v>0</v>
      </c>
      <c r="T14" s="21">
        <v>0</v>
      </c>
      <c r="U14" s="21">
        <v>0.45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2">
        <v>0</v>
      </c>
      <c r="AL14" s="22">
        <v>79.819999999999993</v>
      </c>
      <c r="AM14" s="22">
        <v>83.09</v>
      </c>
      <c r="AN14" s="22">
        <v>127.24</v>
      </c>
      <c r="AO14" s="22">
        <v>42.2</v>
      </c>
      <c r="AP14" s="22">
        <v>25.01</v>
      </c>
      <c r="AQ14" s="22">
        <v>50.03</v>
      </c>
      <c r="AR14" s="22">
        <v>18.920000000000002</v>
      </c>
      <c r="AS14" s="22">
        <v>90.48</v>
      </c>
      <c r="AT14" s="22">
        <v>56.12</v>
      </c>
      <c r="AU14" s="22">
        <v>78.3</v>
      </c>
      <c r="AV14" s="22">
        <v>64.599999999999994</v>
      </c>
      <c r="AW14" s="22">
        <v>33.93</v>
      </c>
      <c r="AX14" s="22">
        <v>60.03</v>
      </c>
      <c r="AY14" s="22">
        <v>501.99</v>
      </c>
      <c r="AZ14" s="22">
        <v>0</v>
      </c>
      <c r="BA14" s="22">
        <v>163.56</v>
      </c>
      <c r="BB14" s="22">
        <v>71.12</v>
      </c>
      <c r="BC14" s="22">
        <v>47.2</v>
      </c>
      <c r="BD14" s="22">
        <v>37.409999999999997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0.02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0.02</v>
      </c>
      <c r="BU14" s="22">
        <v>0</v>
      </c>
      <c r="BV14" s="22">
        <v>0</v>
      </c>
      <c r="BW14" s="22">
        <v>7.0000000000000007E-2</v>
      </c>
      <c r="BX14" s="22">
        <v>0</v>
      </c>
      <c r="BY14" s="22">
        <v>0</v>
      </c>
      <c r="BZ14" s="22">
        <v>0</v>
      </c>
      <c r="CA14" s="22">
        <v>0</v>
      </c>
      <c r="CB14" s="22">
        <v>0</v>
      </c>
      <c r="CC14" s="22">
        <v>9.7799999999999994</v>
      </c>
    </row>
    <row r="15" spans="1:81" s="13" customFormat="1" ht="18.75" x14ac:dyDescent="0.3">
      <c r="A15" s="92"/>
      <c r="B15" s="7"/>
      <c r="C15" s="87"/>
      <c r="D15" s="87"/>
      <c r="E15" s="87"/>
      <c r="F15" s="87"/>
      <c r="G15" s="87"/>
      <c r="H15" s="87"/>
      <c r="I15" s="87"/>
      <c r="J15" s="87"/>
      <c r="K15" s="18">
        <v>3.77</v>
      </c>
      <c r="L15" s="18">
        <v>0.18</v>
      </c>
      <c r="M15" s="18">
        <v>0</v>
      </c>
      <c r="N15" s="18">
        <v>0</v>
      </c>
      <c r="O15" s="18">
        <v>0.1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0.11</v>
      </c>
      <c r="V15" s="18">
        <v>1.2</v>
      </c>
      <c r="W15" s="18">
        <v>2.4</v>
      </c>
      <c r="X15" s="18">
        <v>1.92</v>
      </c>
      <c r="Y15" s="18">
        <v>0</v>
      </c>
      <c r="Z15" s="18">
        <v>2.4</v>
      </c>
      <c r="AA15" s="18">
        <v>0.02</v>
      </c>
      <c r="AB15" s="18">
        <v>32</v>
      </c>
      <c r="AC15" s="18">
        <v>24</v>
      </c>
      <c r="AD15" s="18">
        <v>36</v>
      </c>
      <c r="AE15" s="18">
        <v>0.08</v>
      </c>
      <c r="AF15" s="18">
        <v>0</v>
      </c>
      <c r="AG15" s="18">
        <v>0.01</v>
      </c>
      <c r="AH15" s="18">
        <v>0.01</v>
      </c>
      <c r="AI15" s="18">
        <v>0.02</v>
      </c>
      <c r="AJ15" s="18">
        <v>0</v>
      </c>
      <c r="AK15" s="13">
        <v>0</v>
      </c>
      <c r="AL15" s="13">
        <v>3.36</v>
      </c>
      <c r="AM15" s="13">
        <v>3.28</v>
      </c>
      <c r="AN15" s="13">
        <v>6.08</v>
      </c>
      <c r="AO15" s="13">
        <v>3.6</v>
      </c>
      <c r="AP15" s="13">
        <v>1.36</v>
      </c>
      <c r="AQ15" s="13">
        <v>3.76</v>
      </c>
      <c r="AR15" s="13">
        <v>3.44</v>
      </c>
      <c r="AS15" s="13">
        <v>3.36</v>
      </c>
      <c r="AT15" s="13">
        <v>2.88</v>
      </c>
      <c r="AU15" s="13">
        <v>2.08</v>
      </c>
      <c r="AV15" s="13">
        <v>4.5599999999999996</v>
      </c>
      <c r="AW15" s="13">
        <v>2.8</v>
      </c>
      <c r="AX15" s="13">
        <v>1.92</v>
      </c>
      <c r="AY15" s="13">
        <v>11.36</v>
      </c>
      <c r="AZ15" s="13">
        <v>0</v>
      </c>
      <c r="BA15" s="13">
        <v>3.84</v>
      </c>
      <c r="BB15" s="13">
        <v>4.32</v>
      </c>
      <c r="BC15" s="13">
        <v>3.36</v>
      </c>
      <c r="BD15" s="13">
        <v>0.8</v>
      </c>
      <c r="BE15" s="13">
        <v>0.22</v>
      </c>
      <c r="BF15" s="13">
        <v>0.1</v>
      </c>
      <c r="BG15" s="13">
        <v>0.05</v>
      </c>
      <c r="BH15" s="13">
        <v>0.12</v>
      </c>
      <c r="BI15" s="13">
        <v>0.14000000000000001</v>
      </c>
      <c r="BJ15" s="13">
        <v>0.64</v>
      </c>
      <c r="BK15" s="13">
        <v>0</v>
      </c>
      <c r="BL15" s="13">
        <v>1.77</v>
      </c>
      <c r="BM15" s="13">
        <v>0</v>
      </c>
      <c r="BN15" s="13">
        <v>0.55000000000000004</v>
      </c>
      <c r="BO15" s="13">
        <v>0</v>
      </c>
      <c r="BP15" s="13">
        <v>0</v>
      </c>
      <c r="BQ15" s="13">
        <v>0</v>
      </c>
      <c r="BR15" s="13">
        <v>0.12</v>
      </c>
      <c r="BS15" s="13">
        <v>0.19</v>
      </c>
      <c r="BT15" s="13">
        <v>1.44</v>
      </c>
      <c r="BU15" s="13">
        <v>0</v>
      </c>
      <c r="BV15" s="13">
        <v>0</v>
      </c>
      <c r="BW15" s="13">
        <v>7.0000000000000007E-2</v>
      </c>
      <c r="BX15" s="13">
        <v>0.01</v>
      </c>
      <c r="BY15" s="13">
        <v>0</v>
      </c>
      <c r="BZ15" s="13">
        <v>0</v>
      </c>
      <c r="CA15" s="13">
        <v>0</v>
      </c>
      <c r="CB15" s="13">
        <v>0</v>
      </c>
      <c r="CC15" s="13">
        <v>2</v>
      </c>
    </row>
    <row r="16" spans="1:81" s="26" customFormat="1" ht="21" customHeight="1" x14ac:dyDescent="0.3">
      <c r="B16" s="7"/>
      <c r="C16" s="116" t="s">
        <v>222</v>
      </c>
      <c r="D16" s="116"/>
      <c r="E16" s="116"/>
      <c r="F16" s="116"/>
      <c r="G16" s="116"/>
      <c r="H16" s="116"/>
      <c r="I16" s="116"/>
      <c r="J16" s="87"/>
      <c r="K16" s="25">
        <v>7.84</v>
      </c>
      <c r="L16" s="25">
        <v>0.28999999999999998</v>
      </c>
      <c r="M16" s="25">
        <v>0</v>
      </c>
      <c r="N16" s="25">
        <v>0</v>
      </c>
      <c r="O16" s="25">
        <v>17.809999999999999</v>
      </c>
      <c r="P16" s="25">
        <v>34.909999999999997</v>
      </c>
      <c r="Q16" s="25">
        <v>1.49</v>
      </c>
      <c r="R16" s="25">
        <v>0</v>
      </c>
      <c r="S16" s="25">
        <v>0</v>
      </c>
      <c r="T16" s="25">
        <v>0.36</v>
      </c>
      <c r="U16" s="25">
        <v>2.19</v>
      </c>
      <c r="V16" s="25">
        <v>240.17</v>
      </c>
      <c r="W16" s="25">
        <v>189.08</v>
      </c>
      <c r="X16" s="25">
        <v>100.86</v>
      </c>
      <c r="Y16" s="25">
        <v>39.28</v>
      </c>
      <c r="Z16" s="25">
        <v>148.75</v>
      </c>
      <c r="AA16" s="25">
        <v>1.1100000000000001</v>
      </c>
      <c r="AB16" s="25">
        <v>53.6</v>
      </c>
      <c r="AC16" s="25">
        <v>49.24</v>
      </c>
      <c r="AD16" s="25">
        <v>77.400000000000006</v>
      </c>
      <c r="AE16" s="25">
        <v>0.26</v>
      </c>
      <c r="AF16" s="25">
        <v>0.15</v>
      </c>
      <c r="AG16" s="25">
        <v>0.12</v>
      </c>
      <c r="AH16" s="25">
        <v>0.59</v>
      </c>
      <c r="AI16" s="25">
        <v>2.52</v>
      </c>
      <c r="AJ16" s="25">
        <v>1.2</v>
      </c>
      <c r="AK16" s="26">
        <v>0</v>
      </c>
      <c r="AL16" s="26">
        <v>385.12</v>
      </c>
      <c r="AM16" s="26">
        <v>371.81</v>
      </c>
      <c r="AN16" s="26">
        <v>921.85</v>
      </c>
      <c r="AO16" s="26">
        <v>324.29000000000002</v>
      </c>
      <c r="AP16" s="26">
        <v>194.4</v>
      </c>
      <c r="AQ16" s="26">
        <v>305.35000000000002</v>
      </c>
      <c r="AR16" s="26">
        <v>124.4</v>
      </c>
      <c r="AS16" s="26">
        <v>425.22</v>
      </c>
      <c r="AT16" s="26">
        <v>464.89</v>
      </c>
      <c r="AU16" s="26">
        <v>241.4</v>
      </c>
      <c r="AV16" s="26">
        <v>316.24</v>
      </c>
      <c r="AW16" s="26">
        <v>137</v>
      </c>
      <c r="AX16" s="26">
        <v>175.88</v>
      </c>
      <c r="AY16" s="26">
        <v>1354.74</v>
      </c>
      <c r="AZ16" s="26">
        <v>0</v>
      </c>
      <c r="BA16" s="26">
        <v>474.22</v>
      </c>
      <c r="BB16" s="26">
        <v>341.18</v>
      </c>
      <c r="BC16" s="26">
        <v>345.06</v>
      </c>
      <c r="BD16" s="26">
        <v>125.91</v>
      </c>
      <c r="BE16" s="26">
        <v>0.33</v>
      </c>
      <c r="BF16" s="26">
        <v>0.15</v>
      </c>
      <c r="BG16" s="26">
        <v>0.08</v>
      </c>
      <c r="BH16" s="26">
        <v>0.19</v>
      </c>
      <c r="BI16" s="26">
        <v>0.21</v>
      </c>
      <c r="BJ16" s="26">
        <v>0.99</v>
      </c>
      <c r="BK16" s="26">
        <v>0</v>
      </c>
      <c r="BL16" s="26">
        <v>2.84</v>
      </c>
      <c r="BM16" s="26">
        <v>0</v>
      </c>
      <c r="BN16" s="26">
        <v>0.87</v>
      </c>
      <c r="BO16" s="26">
        <v>0.01</v>
      </c>
      <c r="BP16" s="26">
        <v>0</v>
      </c>
      <c r="BQ16" s="26">
        <v>0</v>
      </c>
      <c r="BR16" s="26">
        <v>0.19</v>
      </c>
      <c r="BS16" s="26">
        <v>0.28999999999999998</v>
      </c>
      <c r="BT16" s="26">
        <v>2.4300000000000002</v>
      </c>
      <c r="BU16" s="26">
        <v>0</v>
      </c>
      <c r="BV16" s="26">
        <v>0</v>
      </c>
      <c r="BW16" s="26">
        <v>0.92</v>
      </c>
      <c r="BX16" s="26">
        <v>0.02</v>
      </c>
      <c r="BY16" s="26">
        <v>0</v>
      </c>
      <c r="BZ16" s="26">
        <v>0</v>
      </c>
      <c r="CA16" s="26">
        <v>0</v>
      </c>
      <c r="CB16" s="26">
        <v>0</v>
      </c>
      <c r="CC16" s="26">
        <v>376.8</v>
      </c>
    </row>
    <row r="17" spans="1:81" ht="18.75" x14ac:dyDescent="0.3">
      <c r="C17" s="120" t="s">
        <v>229</v>
      </c>
      <c r="D17" s="120"/>
      <c r="E17" s="120"/>
      <c r="F17" s="120"/>
      <c r="G17" s="120"/>
      <c r="H17" s="120"/>
      <c r="I17" s="120"/>
      <c r="J17" s="88"/>
    </row>
    <row r="18" spans="1:81" ht="45.75" customHeight="1" x14ac:dyDescent="0.3">
      <c r="B18" s="90"/>
      <c r="C18" s="118" t="s">
        <v>230</v>
      </c>
      <c r="D18" s="119"/>
      <c r="E18" s="119"/>
      <c r="F18" s="119"/>
      <c r="G18" s="119"/>
      <c r="H18" s="119"/>
      <c r="I18" s="119"/>
      <c r="J18" s="119"/>
    </row>
    <row r="19" spans="1:81" s="13" customFormat="1" ht="77.25" customHeight="1" x14ac:dyDescent="0.3">
      <c r="A19" s="92"/>
      <c r="B19" s="7"/>
      <c r="C19" s="117" t="s">
        <v>223</v>
      </c>
      <c r="D19" s="117"/>
      <c r="E19" s="117"/>
      <c r="F19" s="117"/>
      <c r="G19" s="117"/>
      <c r="H19" s="117"/>
      <c r="I19" s="117"/>
      <c r="J19" s="88"/>
      <c r="K19" s="18">
        <v>0</v>
      </c>
      <c r="L19" s="18">
        <v>0</v>
      </c>
      <c r="M19" s="18">
        <v>0</v>
      </c>
      <c r="N19" s="18">
        <v>0</v>
      </c>
      <c r="O19" s="18">
        <v>9.9</v>
      </c>
      <c r="P19" s="18">
        <v>0.2</v>
      </c>
      <c r="Q19" s="18">
        <v>0.2</v>
      </c>
      <c r="R19" s="18">
        <v>0</v>
      </c>
      <c r="S19" s="18">
        <v>0</v>
      </c>
      <c r="T19" s="18">
        <v>0.5</v>
      </c>
      <c r="U19" s="18">
        <v>0.3</v>
      </c>
      <c r="V19" s="18">
        <v>6</v>
      </c>
      <c r="W19" s="18">
        <v>120</v>
      </c>
      <c r="X19" s="18">
        <v>7</v>
      </c>
      <c r="Y19" s="18">
        <v>4</v>
      </c>
      <c r="Z19" s="18">
        <v>7</v>
      </c>
      <c r="AA19" s="18">
        <v>1.4</v>
      </c>
      <c r="AB19" s="18">
        <v>0</v>
      </c>
      <c r="AC19" s="18">
        <v>0</v>
      </c>
      <c r="AD19" s="18">
        <v>0</v>
      </c>
      <c r="AE19" s="18">
        <v>0.1</v>
      </c>
      <c r="AF19" s="18">
        <v>0.01</v>
      </c>
      <c r="AG19" s="18">
        <v>0.01</v>
      </c>
      <c r="AH19" s="18">
        <v>0.1</v>
      </c>
      <c r="AI19" s="18">
        <v>0.2</v>
      </c>
      <c r="AJ19" s="18">
        <v>2</v>
      </c>
      <c r="AK19" s="13">
        <v>0.2</v>
      </c>
      <c r="AL19" s="13">
        <v>8</v>
      </c>
      <c r="AM19" s="13">
        <v>10</v>
      </c>
      <c r="AN19" s="13">
        <v>14</v>
      </c>
      <c r="AO19" s="13">
        <v>14</v>
      </c>
      <c r="AP19" s="13">
        <v>2</v>
      </c>
      <c r="AQ19" s="13">
        <v>8</v>
      </c>
      <c r="AR19" s="13">
        <v>2</v>
      </c>
      <c r="AS19" s="13">
        <v>7</v>
      </c>
      <c r="AT19" s="13">
        <v>13</v>
      </c>
      <c r="AU19" s="13">
        <v>8</v>
      </c>
      <c r="AV19" s="13">
        <v>58</v>
      </c>
      <c r="AW19" s="13">
        <v>5</v>
      </c>
      <c r="AX19" s="13">
        <v>11</v>
      </c>
      <c r="AY19" s="13">
        <v>32</v>
      </c>
      <c r="AZ19" s="13">
        <v>0</v>
      </c>
      <c r="BA19" s="13">
        <v>10</v>
      </c>
      <c r="BB19" s="13">
        <v>12</v>
      </c>
      <c r="BC19" s="13">
        <v>5</v>
      </c>
      <c r="BD19" s="13">
        <v>4</v>
      </c>
      <c r="BE19" s="13">
        <v>0</v>
      </c>
      <c r="BF19" s="13">
        <v>0</v>
      </c>
      <c r="BG19" s="13">
        <v>0</v>
      </c>
      <c r="BH19" s="13">
        <v>0</v>
      </c>
      <c r="BI19" s="13">
        <v>0</v>
      </c>
      <c r="BJ19" s="13">
        <v>0</v>
      </c>
      <c r="BK19" s="13">
        <v>0</v>
      </c>
      <c r="BL19" s="13">
        <v>0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0</v>
      </c>
      <c r="BZ19" s="13">
        <v>0</v>
      </c>
      <c r="CA19" s="13">
        <v>0</v>
      </c>
      <c r="CB19" s="13">
        <v>0</v>
      </c>
      <c r="CC19" s="13">
        <v>88.1</v>
      </c>
    </row>
    <row r="20" spans="1:81" s="26" customFormat="1" ht="18.75" x14ac:dyDescent="0.3">
      <c r="B20" s="7"/>
      <c r="C20" s="88"/>
      <c r="D20" s="88"/>
      <c r="E20" s="88"/>
      <c r="F20" s="88"/>
      <c r="G20" s="88"/>
      <c r="H20" s="88"/>
      <c r="I20" s="88"/>
      <c r="J20" s="88"/>
      <c r="K20" s="25">
        <v>0</v>
      </c>
      <c r="L20" s="25">
        <v>0</v>
      </c>
      <c r="M20" s="25">
        <v>0</v>
      </c>
      <c r="N20" s="25">
        <v>0</v>
      </c>
      <c r="O20" s="25">
        <v>9.9</v>
      </c>
      <c r="P20" s="25">
        <v>0.2</v>
      </c>
      <c r="Q20" s="25">
        <v>0.2</v>
      </c>
      <c r="R20" s="25">
        <v>0</v>
      </c>
      <c r="S20" s="25">
        <v>0</v>
      </c>
      <c r="T20" s="25">
        <v>0.5</v>
      </c>
      <c r="U20" s="25">
        <v>0.3</v>
      </c>
      <c r="V20" s="25">
        <v>6</v>
      </c>
      <c r="W20" s="25">
        <v>120</v>
      </c>
      <c r="X20" s="25">
        <v>7</v>
      </c>
      <c r="Y20" s="25">
        <v>4</v>
      </c>
      <c r="Z20" s="25">
        <v>7</v>
      </c>
      <c r="AA20" s="25">
        <v>1.4</v>
      </c>
      <c r="AB20" s="25">
        <v>0</v>
      </c>
      <c r="AC20" s="25">
        <v>0</v>
      </c>
      <c r="AD20" s="25">
        <v>0</v>
      </c>
      <c r="AE20" s="25">
        <v>0.1</v>
      </c>
      <c r="AF20" s="25">
        <v>0.01</v>
      </c>
      <c r="AG20" s="25">
        <v>0.01</v>
      </c>
      <c r="AH20" s="25">
        <v>0.1</v>
      </c>
      <c r="AI20" s="25">
        <v>0.2</v>
      </c>
      <c r="AJ20" s="25">
        <v>2</v>
      </c>
      <c r="AK20" s="26">
        <v>0.2</v>
      </c>
      <c r="AL20" s="26">
        <v>8</v>
      </c>
      <c r="AM20" s="26">
        <v>10</v>
      </c>
      <c r="AN20" s="26">
        <v>14</v>
      </c>
      <c r="AO20" s="26">
        <v>14</v>
      </c>
      <c r="AP20" s="26">
        <v>2</v>
      </c>
      <c r="AQ20" s="26">
        <v>8</v>
      </c>
      <c r="AR20" s="26">
        <v>2</v>
      </c>
      <c r="AS20" s="26">
        <v>7</v>
      </c>
      <c r="AT20" s="26">
        <v>13</v>
      </c>
      <c r="AU20" s="26">
        <v>8</v>
      </c>
      <c r="AV20" s="26">
        <v>58</v>
      </c>
      <c r="AW20" s="26">
        <v>5</v>
      </c>
      <c r="AX20" s="26">
        <v>11</v>
      </c>
      <c r="AY20" s="26">
        <v>32</v>
      </c>
      <c r="AZ20" s="26">
        <v>0</v>
      </c>
      <c r="BA20" s="26">
        <v>10</v>
      </c>
      <c r="BB20" s="26">
        <v>12</v>
      </c>
      <c r="BC20" s="26">
        <v>5</v>
      </c>
      <c r="BD20" s="26">
        <v>4</v>
      </c>
      <c r="BE20" s="26">
        <v>0</v>
      </c>
      <c r="BF20" s="26"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v>0</v>
      </c>
      <c r="BN20" s="26"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v>0</v>
      </c>
      <c r="BV20" s="26">
        <v>0</v>
      </c>
      <c r="BW20" s="26">
        <v>0</v>
      </c>
      <c r="BX20" s="26">
        <v>0</v>
      </c>
      <c r="BY20" s="26">
        <v>0</v>
      </c>
      <c r="BZ20" s="26">
        <v>0</v>
      </c>
      <c r="CA20" s="26">
        <v>0</v>
      </c>
      <c r="CB20" s="26">
        <v>0</v>
      </c>
      <c r="CC20" s="26">
        <v>88.1</v>
      </c>
    </row>
    <row r="22" spans="1:81" s="22" customFormat="1" ht="18.75" customHeight="1" x14ac:dyDescent="0.25">
      <c r="A22" s="92"/>
      <c r="B22" s="7"/>
      <c r="C22" s="92"/>
      <c r="D22" s="91"/>
      <c r="E22" s="91"/>
      <c r="F22" s="91"/>
      <c r="G22" s="91"/>
      <c r="H22" s="91"/>
      <c r="I22" s="91"/>
      <c r="J22" s="89"/>
      <c r="K22" s="21">
        <v>0.45</v>
      </c>
      <c r="L22" s="21">
        <v>0</v>
      </c>
      <c r="M22" s="21">
        <v>0</v>
      </c>
      <c r="N22" s="21">
        <v>0</v>
      </c>
      <c r="O22" s="21">
        <v>3.53</v>
      </c>
      <c r="P22" s="21">
        <v>0.25</v>
      </c>
      <c r="Q22" s="21">
        <v>1.08</v>
      </c>
      <c r="R22" s="21">
        <v>0</v>
      </c>
      <c r="S22" s="21">
        <v>0</v>
      </c>
      <c r="T22" s="21">
        <v>0.15</v>
      </c>
      <c r="U22" s="21">
        <v>0.98</v>
      </c>
      <c r="V22" s="21">
        <v>343</v>
      </c>
      <c r="W22" s="21">
        <v>154.35</v>
      </c>
      <c r="X22" s="21">
        <v>20.09</v>
      </c>
      <c r="Y22" s="21">
        <v>7.35</v>
      </c>
      <c r="Z22" s="21">
        <v>18.13</v>
      </c>
      <c r="AA22" s="21">
        <v>0.34</v>
      </c>
      <c r="AB22" s="21">
        <v>0</v>
      </c>
      <c r="AC22" s="21">
        <v>450.8</v>
      </c>
      <c r="AD22" s="21">
        <v>76.5</v>
      </c>
      <c r="AE22" s="21">
        <v>1.55</v>
      </c>
      <c r="AF22" s="21">
        <v>0.01</v>
      </c>
      <c r="AG22" s="21">
        <v>0.02</v>
      </c>
      <c r="AH22" s="21">
        <v>0.2</v>
      </c>
      <c r="AI22" s="21">
        <v>0.3</v>
      </c>
      <c r="AJ22" s="21">
        <v>3.43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0</v>
      </c>
      <c r="CC22" s="22">
        <v>38.5</v>
      </c>
    </row>
    <row r="23" spans="1:81" s="22" customFormat="1" ht="15.75" customHeight="1" x14ac:dyDescent="0.25">
      <c r="A23" s="92"/>
      <c r="B23" s="7"/>
      <c r="C23" s="91"/>
      <c r="D23" s="91"/>
      <c r="E23" s="91"/>
      <c r="F23" s="91"/>
      <c r="G23" s="91"/>
      <c r="H23" s="91"/>
      <c r="I23" s="91"/>
      <c r="J23" s="8"/>
      <c r="K23" s="21">
        <v>0.8</v>
      </c>
      <c r="L23" s="21">
        <v>2.34</v>
      </c>
      <c r="M23" s="21">
        <v>0</v>
      </c>
      <c r="N23" s="21">
        <v>0</v>
      </c>
      <c r="O23" s="21">
        <v>3.97</v>
      </c>
      <c r="P23" s="21">
        <v>3.63</v>
      </c>
      <c r="Q23" s="21">
        <v>1.56</v>
      </c>
      <c r="R23" s="21">
        <v>0</v>
      </c>
      <c r="S23" s="21">
        <v>0</v>
      </c>
      <c r="T23" s="21">
        <v>0.2</v>
      </c>
      <c r="U23" s="21">
        <v>1.1100000000000001</v>
      </c>
      <c r="V23" s="21">
        <v>157.09</v>
      </c>
      <c r="W23" s="21">
        <v>244.6</v>
      </c>
      <c r="X23" s="21">
        <v>27.71</v>
      </c>
      <c r="Y23" s="21">
        <v>15.17</v>
      </c>
      <c r="Z23" s="21">
        <v>33.75</v>
      </c>
      <c r="AA23" s="21">
        <v>0.66</v>
      </c>
      <c r="AB23" s="21">
        <v>2.16</v>
      </c>
      <c r="AC23" s="21">
        <v>701.57</v>
      </c>
      <c r="AD23" s="21">
        <v>149.69</v>
      </c>
      <c r="AE23" s="21">
        <v>1.73</v>
      </c>
      <c r="AF23" s="21">
        <v>0.03</v>
      </c>
      <c r="AG23" s="21">
        <v>0.03</v>
      </c>
      <c r="AH23" s="21">
        <v>0.47</v>
      </c>
      <c r="AI23" s="21">
        <v>0.84</v>
      </c>
      <c r="AJ23" s="21">
        <v>7.78</v>
      </c>
      <c r="AK23" s="22">
        <v>0</v>
      </c>
      <c r="AL23" s="22">
        <v>76.599999999999994</v>
      </c>
      <c r="AM23" s="22">
        <v>68.599999999999994</v>
      </c>
      <c r="AN23" s="22">
        <v>112.08</v>
      </c>
      <c r="AO23" s="22">
        <v>108.73</v>
      </c>
      <c r="AP23" s="22">
        <v>32.33</v>
      </c>
      <c r="AQ23" s="22">
        <v>66.209999999999994</v>
      </c>
      <c r="AR23" s="22">
        <v>18.68</v>
      </c>
      <c r="AS23" s="22">
        <v>68.97</v>
      </c>
      <c r="AT23" s="22">
        <v>85.01</v>
      </c>
      <c r="AU23" s="22">
        <v>111.1</v>
      </c>
      <c r="AV23" s="22">
        <v>204.33</v>
      </c>
      <c r="AW23" s="22">
        <v>41.43</v>
      </c>
      <c r="AX23" s="22">
        <v>68.63</v>
      </c>
      <c r="AY23" s="22">
        <v>347.34</v>
      </c>
      <c r="AZ23" s="22">
        <v>0</v>
      </c>
      <c r="BA23" s="22">
        <v>78.099999999999994</v>
      </c>
      <c r="BB23" s="22">
        <v>73.87</v>
      </c>
      <c r="BC23" s="22">
        <v>57.87</v>
      </c>
      <c r="BD23" s="22">
        <v>24.87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  <c r="BL23" s="22">
        <v>0.21</v>
      </c>
      <c r="BM23" s="22">
        <v>0</v>
      </c>
      <c r="BN23" s="22">
        <v>0.13</v>
      </c>
      <c r="BO23" s="22">
        <v>0.01</v>
      </c>
      <c r="BP23" s="22">
        <v>0.02</v>
      </c>
      <c r="BQ23" s="22">
        <v>0</v>
      </c>
      <c r="BR23" s="22">
        <v>0</v>
      </c>
      <c r="BS23" s="22">
        <v>0</v>
      </c>
      <c r="BT23" s="22">
        <v>0.78</v>
      </c>
      <c r="BU23" s="22">
        <v>0</v>
      </c>
      <c r="BV23" s="22">
        <v>0</v>
      </c>
      <c r="BW23" s="22">
        <v>2.15</v>
      </c>
      <c r="BX23" s="22">
        <v>0</v>
      </c>
      <c r="BY23" s="22">
        <v>0</v>
      </c>
      <c r="BZ23" s="22">
        <v>0</v>
      </c>
      <c r="CA23" s="22">
        <v>0</v>
      </c>
      <c r="CB23" s="22">
        <v>0</v>
      </c>
      <c r="CC23" s="22">
        <v>215.24</v>
      </c>
    </row>
    <row r="24" spans="1:81" s="22" customFormat="1" ht="15.75" customHeight="1" x14ac:dyDescent="0.25">
      <c r="A24" s="92"/>
      <c r="B24" s="7"/>
      <c r="C24" s="91"/>
      <c r="D24" s="91"/>
      <c r="E24" s="91"/>
      <c r="F24" s="91"/>
      <c r="G24" s="91"/>
      <c r="H24" s="91"/>
      <c r="I24" s="91"/>
      <c r="J24" s="8"/>
      <c r="K24" s="21">
        <v>2.0099999999999998</v>
      </c>
      <c r="L24" s="21">
        <v>0.65</v>
      </c>
      <c r="M24" s="21">
        <v>0</v>
      </c>
      <c r="N24" s="21">
        <v>0</v>
      </c>
      <c r="O24" s="21">
        <v>0.68</v>
      </c>
      <c r="P24" s="21">
        <v>3.89</v>
      </c>
      <c r="Q24" s="21">
        <v>7.0000000000000007E-2</v>
      </c>
      <c r="R24" s="21">
        <v>0</v>
      </c>
      <c r="S24" s="21">
        <v>0</v>
      </c>
      <c r="T24" s="21">
        <v>0.01</v>
      </c>
      <c r="U24" s="21">
        <v>0.76</v>
      </c>
      <c r="V24" s="21">
        <v>109.64</v>
      </c>
      <c r="W24" s="21">
        <v>78.62</v>
      </c>
      <c r="X24" s="21">
        <v>19.98</v>
      </c>
      <c r="Y24" s="21">
        <v>7.91</v>
      </c>
      <c r="Z24" s="21">
        <v>63.09</v>
      </c>
      <c r="AA24" s="21">
        <v>0.6</v>
      </c>
      <c r="AB24" s="21">
        <v>22.72</v>
      </c>
      <c r="AC24" s="21">
        <v>4.95</v>
      </c>
      <c r="AD24" s="21">
        <v>29.39</v>
      </c>
      <c r="AE24" s="21">
        <v>0.66</v>
      </c>
      <c r="AF24" s="21">
        <v>0.03</v>
      </c>
      <c r="AG24" s="21">
        <v>7.0000000000000007E-2</v>
      </c>
      <c r="AH24" s="21">
        <v>2.6</v>
      </c>
      <c r="AI24" s="21">
        <v>4.79</v>
      </c>
      <c r="AJ24" s="21">
        <v>0.17</v>
      </c>
      <c r="AK24" s="22">
        <v>0</v>
      </c>
      <c r="AL24" s="22">
        <v>359.23</v>
      </c>
      <c r="AM24" s="22">
        <v>294.47000000000003</v>
      </c>
      <c r="AN24" s="22">
        <v>580.53</v>
      </c>
      <c r="AO24" s="22">
        <v>598.80999999999995</v>
      </c>
      <c r="AP24" s="22">
        <v>184.35</v>
      </c>
      <c r="AQ24" s="22">
        <v>336.08</v>
      </c>
      <c r="AR24" s="22">
        <v>115.37</v>
      </c>
      <c r="AS24" s="22">
        <v>314.04000000000002</v>
      </c>
      <c r="AT24" s="22">
        <v>427.83</v>
      </c>
      <c r="AU24" s="22">
        <v>460.42</v>
      </c>
      <c r="AV24" s="22">
        <v>598.1</v>
      </c>
      <c r="AW24" s="22">
        <v>184.26</v>
      </c>
      <c r="AX24" s="22">
        <v>506.65</v>
      </c>
      <c r="AY24" s="22">
        <v>1108.26</v>
      </c>
      <c r="AZ24" s="22">
        <v>53.08</v>
      </c>
      <c r="BA24" s="22">
        <v>373.13</v>
      </c>
      <c r="BB24" s="22">
        <v>331.63</v>
      </c>
      <c r="BC24" s="22">
        <v>265.31</v>
      </c>
      <c r="BD24" s="22">
        <v>96.24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0.05</v>
      </c>
      <c r="BM24" s="22">
        <v>0</v>
      </c>
      <c r="BN24" s="22">
        <v>0.03</v>
      </c>
      <c r="BO24" s="22">
        <v>0</v>
      </c>
      <c r="BP24" s="22">
        <v>0.01</v>
      </c>
      <c r="BQ24" s="22">
        <v>0</v>
      </c>
      <c r="BR24" s="22">
        <v>0</v>
      </c>
      <c r="BS24" s="22">
        <v>0</v>
      </c>
      <c r="BT24" s="22">
        <v>0.18</v>
      </c>
      <c r="BU24" s="22">
        <v>0</v>
      </c>
      <c r="BV24" s="22">
        <v>0</v>
      </c>
      <c r="BW24" s="22">
        <v>0.47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37.04</v>
      </c>
    </row>
    <row r="25" spans="1:81" s="22" customFormat="1" x14ac:dyDescent="0.25">
      <c r="A25" s="92"/>
      <c r="B25" s="7"/>
      <c r="C25" s="91"/>
      <c r="D25" s="91"/>
      <c r="E25" s="91"/>
      <c r="F25" s="91"/>
      <c r="G25" s="91"/>
      <c r="H25" s="91"/>
      <c r="I25" s="91"/>
      <c r="J25" s="8"/>
      <c r="K25" s="21">
        <v>0.24</v>
      </c>
      <c r="L25" s="21">
        <v>1.25</v>
      </c>
      <c r="M25" s="21">
        <v>0</v>
      </c>
      <c r="N25" s="21">
        <v>0</v>
      </c>
      <c r="O25" s="21">
        <v>1.48</v>
      </c>
      <c r="P25" s="21">
        <v>1.02</v>
      </c>
      <c r="Q25" s="21">
        <v>0.35</v>
      </c>
      <c r="R25" s="21">
        <v>0</v>
      </c>
      <c r="S25" s="21">
        <v>0</v>
      </c>
      <c r="T25" s="21">
        <v>7.0000000000000007E-2</v>
      </c>
      <c r="U25" s="21">
        <v>0.17</v>
      </c>
      <c r="V25" s="21">
        <v>1.21</v>
      </c>
      <c r="W25" s="21">
        <v>30.72</v>
      </c>
      <c r="X25" s="21">
        <v>3.43</v>
      </c>
      <c r="Y25" s="21">
        <v>2.69</v>
      </c>
      <c r="Z25" s="21">
        <v>7.45</v>
      </c>
      <c r="AA25" s="21">
        <v>0.12</v>
      </c>
      <c r="AB25" s="21">
        <v>0</v>
      </c>
      <c r="AC25" s="21">
        <v>222.57</v>
      </c>
      <c r="AD25" s="21">
        <v>63</v>
      </c>
      <c r="AE25" s="21">
        <v>0.92</v>
      </c>
      <c r="AF25" s="21">
        <v>0.01</v>
      </c>
      <c r="AG25" s="21">
        <v>0</v>
      </c>
      <c r="AH25" s="21">
        <v>0.06</v>
      </c>
      <c r="AI25" s="21">
        <v>0.18</v>
      </c>
      <c r="AJ25" s="21">
        <v>0.19</v>
      </c>
      <c r="AK25" s="22">
        <v>0</v>
      </c>
      <c r="AL25" s="22">
        <v>8.42</v>
      </c>
      <c r="AM25" s="22">
        <v>7.58</v>
      </c>
      <c r="AN25" s="22">
        <v>13.66</v>
      </c>
      <c r="AO25" s="22">
        <v>4.8499999999999996</v>
      </c>
      <c r="AP25" s="22">
        <v>2.61</v>
      </c>
      <c r="AQ25" s="22">
        <v>5.65</v>
      </c>
      <c r="AR25" s="22">
        <v>1.76</v>
      </c>
      <c r="AS25" s="22">
        <v>8.57</v>
      </c>
      <c r="AT25" s="22">
        <v>6.34</v>
      </c>
      <c r="AU25" s="22">
        <v>7.27</v>
      </c>
      <c r="AV25" s="22">
        <v>8.67</v>
      </c>
      <c r="AW25" s="22">
        <v>3.48</v>
      </c>
      <c r="AX25" s="22">
        <v>6.18</v>
      </c>
      <c r="AY25" s="22">
        <v>53.88</v>
      </c>
      <c r="AZ25" s="22">
        <v>0</v>
      </c>
      <c r="BA25" s="22">
        <v>15.87</v>
      </c>
      <c r="BB25" s="22">
        <v>8.6199999999999992</v>
      </c>
      <c r="BC25" s="22">
        <v>4.3499999999999996</v>
      </c>
      <c r="BD25" s="22">
        <v>3.42</v>
      </c>
      <c r="BE25" s="22">
        <v>0</v>
      </c>
      <c r="BF25" s="22">
        <v>0</v>
      </c>
      <c r="BG25" s="22">
        <v>0</v>
      </c>
      <c r="BH25" s="22">
        <v>0</v>
      </c>
      <c r="BI25" s="22">
        <v>0</v>
      </c>
      <c r="BJ25" s="22">
        <v>0</v>
      </c>
      <c r="BK25" s="22">
        <v>0</v>
      </c>
      <c r="BL25" s="22">
        <v>0.09</v>
      </c>
      <c r="BM25" s="22">
        <v>0</v>
      </c>
      <c r="BN25" s="22">
        <v>0.06</v>
      </c>
      <c r="BO25" s="22">
        <v>0</v>
      </c>
      <c r="BP25" s="22">
        <v>0.01</v>
      </c>
      <c r="BQ25" s="22">
        <v>0</v>
      </c>
      <c r="BR25" s="22">
        <v>0</v>
      </c>
      <c r="BS25" s="22">
        <v>0</v>
      </c>
      <c r="BT25" s="22">
        <v>0.35</v>
      </c>
      <c r="BU25" s="22">
        <v>0</v>
      </c>
      <c r="BV25" s="22">
        <v>0</v>
      </c>
      <c r="BW25" s="22">
        <v>1.03</v>
      </c>
      <c r="BX25" s="22">
        <v>0</v>
      </c>
      <c r="BY25" s="22">
        <v>0</v>
      </c>
      <c r="BZ25" s="22">
        <v>0</v>
      </c>
      <c r="CA25" s="22">
        <v>0</v>
      </c>
      <c r="CB25" s="22">
        <v>0</v>
      </c>
      <c r="CC25" s="22">
        <v>50.55</v>
      </c>
    </row>
    <row r="26" spans="1:81" s="13" customFormat="1" x14ac:dyDescent="0.25">
      <c r="A26" s="92"/>
      <c r="B26" s="7"/>
      <c r="C26" s="6"/>
      <c r="D26" s="8"/>
      <c r="E26" s="8"/>
      <c r="F26" s="8"/>
      <c r="G26" s="8"/>
      <c r="H26" s="8"/>
      <c r="I26" s="8"/>
      <c r="J26" s="8"/>
      <c r="K26" s="18">
        <v>0.06</v>
      </c>
      <c r="L26" s="18">
        <v>0</v>
      </c>
      <c r="M26" s="18">
        <v>0</v>
      </c>
      <c r="N26" s="18">
        <v>0</v>
      </c>
      <c r="O26" s="18">
        <v>0.36</v>
      </c>
      <c r="P26" s="18">
        <v>9.66</v>
      </c>
      <c r="Q26" s="18">
        <v>2.4900000000000002</v>
      </c>
      <c r="R26" s="18">
        <v>0</v>
      </c>
      <c r="S26" s="18">
        <v>0</v>
      </c>
      <c r="T26" s="18">
        <v>0.3</v>
      </c>
      <c r="U26" s="18">
        <v>0.75</v>
      </c>
      <c r="V26" s="18">
        <v>183</v>
      </c>
      <c r="W26" s="18">
        <v>73.5</v>
      </c>
      <c r="X26" s="18">
        <v>10.5</v>
      </c>
      <c r="Y26" s="18">
        <v>14.1</v>
      </c>
      <c r="Z26" s="18">
        <v>47.4</v>
      </c>
      <c r="AA26" s="18">
        <v>1.17</v>
      </c>
      <c r="AB26" s="18">
        <v>0</v>
      </c>
      <c r="AC26" s="18">
        <v>1.5</v>
      </c>
      <c r="AD26" s="18">
        <v>0.3</v>
      </c>
      <c r="AE26" s="18">
        <v>0.42</v>
      </c>
      <c r="AF26" s="18">
        <v>0.05</v>
      </c>
      <c r="AG26" s="18">
        <v>0.02</v>
      </c>
      <c r="AH26" s="18">
        <v>0.21</v>
      </c>
      <c r="AI26" s="18">
        <v>0.6</v>
      </c>
      <c r="AJ26" s="18">
        <v>0</v>
      </c>
      <c r="AK26" s="13">
        <v>0</v>
      </c>
      <c r="AL26" s="13">
        <v>96.6</v>
      </c>
      <c r="AM26" s="13">
        <v>74.400000000000006</v>
      </c>
      <c r="AN26" s="13">
        <v>128.1</v>
      </c>
      <c r="AO26" s="13">
        <v>66.900000000000006</v>
      </c>
      <c r="AP26" s="13">
        <v>27.9</v>
      </c>
      <c r="AQ26" s="13">
        <v>59.4</v>
      </c>
      <c r="AR26" s="13">
        <v>24</v>
      </c>
      <c r="AS26" s="13">
        <v>111.3</v>
      </c>
      <c r="AT26" s="13">
        <v>89.1</v>
      </c>
      <c r="AU26" s="13">
        <v>87.3</v>
      </c>
      <c r="AV26" s="13">
        <v>139.19999999999999</v>
      </c>
      <c r="AW26" s="13">
        <v>37.200000000000003</v>
      </c>
      <c r="AX26" s="13">
        <v>93</v>
      </c>
      <c r="AY26" s="13">
        <v>467.7</v>
      </c>
      <c r="AZ26" s="13">
        <v>0</v>
      </c>
      <c r="BA26" s="13">
        <v>157.80000000000001</v>
      </c>
      <c r="BB26" s="13">
        <v>87.3</v>
      </c>
      <c r="BC26" s="13">
        <v>54</v>
      </c>
      <c r="BD26" s="13">
        <v>39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0.04</v>
      </c>
      <c r="BM26" s="13">
        <v>0</v>
      </c>
      <c r="BN26" s="13">
        <v>0</v>
      </c>
      <c r="BO26" s="13">
        <v>0.01</v>
      </c>
      <c r="BP26" s="13">
        <v>0</v>
      </c>
      <c r="BQ26" s="13">
        <v>0</v>
      </c>
      <c r="BR26" s="13">
        <v>0</v>
      </c>
      <c r="BS26" s="13">
        <v>0</v>
      </c>
      <c r="BT26" s="13">
        <v>0.03</v>
      </c>
      <c r="BU26" s="13">
        <v>0</v>
      </c>
      <c r="BV26" s="13">
        <v>0</v>
      </c>
      <c r="BW26" s="13">
        <v>0.14000000000000001</v>
      </c>
      <c r="BX26" s="13">
        <v>0.02</v>
      </c>
      <c r="BY26" s="13">
        <v>0</v>
      </c>
      <c r="BZ26" s="13">
        <v>0</v>
      </c>
      <c r="CA26" s="13">
        <v>0</v>
      </c>
      <c r="CB26" s="13">
        <v>0</v>
      </c>
      <c r="CC26" s="13">
        <v>14.1</v>
      </c>
    </row>
    <row r="27" spans="1:81" s="26" customFormat="1" x14ac:dyDescent="0.25">
      <c r="B27" s="7"/>
      <c r="C27" s="6"/>
      <c r="D27" s="8"/>
      <c r="E27" s="8"/>
      <c r="F27" s="8"/>
      <c r="G27" s="8"/>
      <c r="H27" s="8"/>
      <c r="I27" s="8"/>
      <c r="J27" s="8"/>
      <c r="K27" s="25">
        <v>5.44</v>
      </c>
      <c r="L27" s="25">
        <v>4.32</v>
      </c>
      <c r="M27" s="25">
        <v>0</v>
      </c>
      <c r="N27" s="25">
        <v>0</v>
      </c>
      <c r="O27" s="25">
        <v>24.19</v>
      </c>
      <c r="P27" s="25">
        <v>64.06</v>
      </c>
      <c r="Q27" s="25">
        <v>10.41</v>
      </c>
      <c r="R27" s="25">
        <v>0</v>
      </c>
      <c r="S27" s="25">
        <v>0</v>
      </c>
      <c r="T27" s="25">
        <v>1</v>
      </c>
      <c r="U27" s="25">
        <v>5.72</v>
      </c>
      <c r="V27" s="25">
        <v>944.26</v>
      </c>
      <c r="W27" s="25">
        <v>944.11</v>
      </c>
      <c r="X27" s="25">
        <v>120.31</v>
      </c>
      <c r="Y27" s="25">
        <v>72.34</v>
      </c>
      <c r="Z27" s="25">
        <v>234.09</v>
      </c>
      <c r="AA27" s="25">
        <v>4.1900000000000004</v>
      </c>
      <c r="AB27" s="25">
        <v>33.880000000000003</v>
      </c>
      <c r="AC27" s="25">
        <v>1957.38</v>
      </c>
      <c r="AD27" s="25">
        <v>440.69</v>
      </c>
      <c r="AE27" s="25">
        <v>7.06</v>
      </c>
      <c r="AF27" s="25">
        <v>0.21</v>
      </c>
      <c r="AG27" s="25">
        <v>0.21</v>
      </c>
      <c r="AH27" s="25">
        <v>4.4800000000000004</v>
      </c>
      <c r="AI27" s="25">
        <v>8.89</v>
      </c>
      <c r="AJ27" s="25">
        <v>11.86</v>
      </c>
      <c r="AK27" s="26">
        <v>0</v>
      </c>
      <c r="AL27" s="26">
        <v>866.32</v>
      </c>
      <c r="AM27" s="26">
        <v>754.73</v>
      </c>
      <c r="AN27" s="26">
        <v>1380.46</v>
      </c>
      <c r="AO27" s="26">
        <v>952.82</v>
      </c>
      <c r="AP27" s="26">
        <v>352.12</v>
      </c>
      <c r="AQ27" s="26">
        <v>679.56</v>
      </c>
      <c r="AR27" s="26">
        <v>232.45</v>
      </c>
      <c r="AS27" s="26">
        <v>855.52</v>
      </c>
      <c r="AT27" s="26">
        <v>837.02</v>
      </c>
      <c r="AU27" s="26">
        <v>954.65</v>
      </c>
      <c r="AV27" s="26">
        <v>1194.79</v>
      </c>
      <c r="AW27" s="26">
        <v>405.16</v>
      </c>
      <c r="AX27" s="26">
        <v>917.06</v>
      </c>
      <c r="AY27" s="26">
        <v>4077.45</v>
      </c>
      <c r="AZ27" s="26">
        <v>53.08</v>
      </c>
      <c r="BA27" s="26">
        <v>1293.17</v>
      </c>
      <c r="BB27" s="26">
        <v>831.26</v>
      </c>
      <c r="BC27" s="26">
        <v>560.94000000000005</v>
      </c>
      <c r="BD27" s="26">
        <v>305.62</v>
      </c>
      <c r="BE27" s="26">
        <v>0.09</v>
      </c>
      <c r="BF27" s="26">
        <v>0.04</v>
      </c>
      <c r="BG27" s="26">
        <v>0.02</v>
      </c>
      <c r="BH27" s="26">
        <v>0.05</v>
      </c>
      <c r="BI27" s="26">
        <v>0.06</v>
      </c>
      <c r="BJ27" s="26">
        <v>0.26</v>
      </c>
      <c r="BK27" s="26">
        <v>0</v>
      </c>
      <c r="BL27" s="26">
        <v>1.24</v>
      </c>
      <c r="BM27" s="26">
        <v>0</v>
      </c>
      <c r="BN27" s="26">
        <v>0.46</v>
      </c>
      <c r="BO27" s="26">
        <v>0.02</v>
      </c>
      <c r="BP27" s="26">
        <v>0.04</v>
      </c>
      <c r="BQ27" s="26">
        <v>0</v>
      </c>
      <c r="BR27" s="26">
        <v>0.05</v>
      </c>
      <c r="BS27" s="26">
        <v>0.09</v>
      </c>
      <c r="BT27" s="26">
        <v>1.98</v>
      </c>
      <c r="BU27" s="26">
        <v>0</v>
      </c>
      <c r="BV27" s="26">
        <v>0</v>
      </c>
      <c r="BW27" s="26">
        <v>4.13</v>
      </c>
      <c r="BX27" s="26">
        <v>0.04</v>
      </c>
      <c r="BY27" s="26">
        <v>0</v>
      </c>
      <c r="BZ27" s="26">
        <v>0</v>
      </c>
      <c r="CA27" s="26">
        <v>0</v>
      </c>
      <c r="CB27" s="26">
        <v>0</v>
      </c>
      <c r="CC27" s="26">
        <v>567.32000000000005</v>
      </c>
    </row>
    <row r="28" spans="1:81" x14ac:dyDescent="0.25">
      <c r="B28" s="1"/>
      <c r="C28" s="1"/>
      <c r="D28" s="1"/>
      <c r="F28" s="1"/>
      <c r="G28" s="1"/>
      <c r="H28" s="1"/>
      <c r="I28" s="1"/>
      <c r="J28" s="1"/>
    </row>
    <row r="29" spans="1:81" s="22" customFormat="1" x14ac:dyDescent="0.25">
      <c r="A29" s="92"/>
      <c r="B29" s="85"/>
      <c r="C29" s="85"/>
      <c r="D29" s="85"/>
      <c r="E29" s="85"/>
      <c r="F29" s="85"/>
      <c r="G29" s="85"/>
      <c r="H29" s="85"/>
      <c r="I29" s="85"/>
      <c r="J29" s="85"/>
      <c r="K29" s="21">
        <v>2.0099999999999998</v>
      </c>
      <c r="L29" s="21">
        <v>0.65</v>
      </c>
      <c r="M29" s="21">
        <v>0</v>
      </c>
      <c r="N29" s="21">
        <v>0</v>
      </c>
      <c r="O29" s="21">
        <v>0.68</v>
      </c>
      <c r="P29" s="21">
        <v>3.89</v>
      </c>
      <c r="Q29" s="21">
        <v>7.0000000000000007E-2</v>
      </c>
      <c r="R29" s="21">
        <v>0</v>
      </c>
      <c r="S29" s="21">
        <v>0</v>
      </c>
      <c r="T29" s="21">
        <v>0.01</v>
      </c>
      <c r="U29" s="21">
        <v>0.76</v>
      </c>
      <c r="V29" s="21">
        <v>109.64</v>
      </c>
      <c r="W29" s="21">
        <v>78.62</v>
      </c>
      <c r="X29" s="21">
        <v>19.98</v>
      </c>
      <c r="Y29" s="21">
        <v>7.91</v>
      </c>
      <c r="Z29" s="21">
        <v>63.09</v>
      </c>
      <c r="AA29" s="21">
        <v>0.6</v>
      </c>
      <c r="AB29" s="21">
        <v>22.72</v>
      </c>
      <c r="AC29" s="21">
        <v>4.95</v>
      </c>
      <c r="AD29" s="21">
        <v>29.39</v>
      </c>
      <c r="AE29" s="21">
        <v>0.66</v>
      </c>
      <c r="AF29" s="21">
        <v>0.03</v>
      </c>
      <c r="AG29" s="21">
        <v>7.0000000000000007E-2</v>
      </c>
      <c r="AH29" s="21">
        <v>2.6</v>
      </c>
      <c r="AI29" s="21">
        <v>4.79</v>
      </c>
      <c r="AJ29" s="21">
        <v>0.17</v>
      </c>
      <c r="AK29" s="22">
        <v>0</v>
      </c>
      <c r="AL29" s="22">
        <v>359.23</v>
      </c>
      <c r="AM29" s="22">
        <v>294.47000000000003</v>
      </c>
      <c r="AN29" s="22">
        <v>580.53</v>
      </c>
      <c r="AO29" s="22">
        <v>598.80999999999995</v>
      </c>
      <c r="AP29" s="22">
        <v>184.35</v>
      </c>
      <c r="AQ29" s="22">
        <v>336.08</v>
      </c>
      <c r="AR29" s="22">
        <v>115.37</v>
      </c>
      <c r="AS29" s="22">
        <v>314.04000000000002</v>
      </c>
      <c r="AT29" s="22">
        <v>427.83</v>
      </c>
      <c r="AU29" s="22">
        <v>460.42</v>
      </c>
      <c r="AV29" s="22">
        <v>598.1</v>
      </c>
      <c r="AW29" s="22">
        <v>184.26</v>
      </c>
      <c r="AX29" s="22">
        <v>506.65</v>
      </c>
      <c r="AY29" s="22">
        <v>1108.26</v>
      </c>
      <c r="AZ29" s="22">
        <v>53.08</v>
      </c>
      <c r="BA29" s="22">
        <v>373.13</v>
      </c>
      <c r="BB29" s="22">
        <v>331.63</v>
      </c>
      <c r="BC29" s="22">
        <v>265.31</v>
      </c>
      <c r="BD29" s="22">
        <v>96.24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0.05</v>
      </c>
      <c r="BM29" s="22">
        <v>0</v>
      </c>
      <c r="BN29" s="22">
        <v>0.03</v>
      </c>
      <c r="BO29" s="22">
        <v>0</v>
      </c>
      <c r="BP29" s="22">
        <v>0.01</v>
      </c>
      <c r="BQ29" s="22">
        <v>0</v>
      </c>
      <c r="BR29" s="22">
        <v>0</v>
      </c>
      <c r="BS29" s="22">
        <v>0</v>
      </c>
      <c r="BT29" s="22">
        <v>0.18</v>
      </c>
      <c r="BU29" s="22">
        <v>0</v>
      </c>
      <c r="BV29" s="22">
        <v>0</v>
      </c>
      <c r="BW29" s="22">
        <v>0.47</v>
      </c>
      <c r="BX29" s="22">
        <v>0</v>
      </c>
      <c r="BY29" s="22">
        <v>0</v>
      </c>
      <c r="BZ29" s="22">
        <v>0</v>
      </c>
      <c r="CA29" s="22">
        <v>0</v>
      </c>
      <c r="CB29" s="22">
        <v>0</v>
      </c>
      <c r="CC29" s="22">
        <v>37.04</v>
      </c>
    </row>
    <row r="30" spans="1:81" s="22" customFormat="1" x14ac:dyDescent="0.25">
      <c r="A30" s="92"/>
      <c r="B30" s="4"/>
      <c r="C30" s="8"/>
      <c r="D30" s="4"/>
      <c r="E30" s="5"/>
      <c r="F30" s="4"/>
      <c r="G30" s="4"/>
      <c r="H30" s="4"/>
      <c r="I30" s="4"/>
      <c r="J30" s="4"/>
      <c r="K30" s="21">
        <v>0.33</v>
      </c>
      <c r="L30" s="21">
        <v>1.69</v>
      </c>
      <c r="M30" s="21">
        <v>0</v>
      </c>
      <c r="N30" s="21">
        <v>0</v>
      </c>
      <c r="O30" s="21">
        <v>9.98</v>
      </c>
      <c r="P30" s="21">
        <v>1.77</v>
      </c>
      <c r="Q30" s="21">
        <v>3.28</v>
      </c>
      <c r="R30" s="21">
        <v>0</v>
      </c>
      <c r="S30" s="21">
        <v>0</v>
      </c>
      <c r="T30" s="21">
        <v>0.5</v>
      </c>
      <c r="U30" s="21">
        <v>1.59</v>
      </c>
      <c r="V30" s="21">
        <v>148.13999999999999</v>
      </c>
      <c r="W30" s="21">
        <v>428.07</v>
      </c>
      <c r="X30" s="21">
        <v>69.22</v>
      </c>
      <c r="Y30" s="21">
        <v>26.29</v>
      </c>
      <c r="Z30" s="21">
        <v>52.53</v>
      </c>
      <c r="AA30" s="21">
        <v>0.95</v>
      </c>
      <c r="AB30" s="21">
        <v>0</v>
      </c>
      <c r="AC30" s="21">
        <v>1271.57</v>
      </c>
      <c r="AD30" s="21">
        <v>264.42</v>
      </c>
      <c r="AE30" s="21">
        <v>1.4</v>
      </c>
      <c r="AF30" s="21">
        <v>0.04</v>
      </c>
      <c r="AG30" s="21">
        <v>0.06</v>
      </c>
      <c r="AH30" s="21">
        <v>0.97</v>
      </c>
      <c r="AI30" s="21">
        <v>1.59</v>
      </c>
      <c r="AJ30" s="21">
        <v>27.13</v>
      </c>
      <c r="AK30" s="22">
        <v>0</v>
      </c>
      <c r="AL30" s="22">
        <v>97.09</v>
      </c>
      <c r="AM30" s="22">
        <v>84.04</v>
      </c>
      <c r="AN30" s="22">
        <v>113.71</v>
      </c>
      <c r="AO30" s="22">
        <v>95.24</v>
      </c>
      <c r="AP30" s="22">
        <v>35.31</v>
      </c>
      <c r="AQ30" s="22">
        <v>73.84</v>
      </c>
      <c r="AR30" s="22">
        <v>17.27</v>
      </c>
      <c r="AS30" s="22">
        <v>93.57</v>
      </c>
      <c r="AT30" s="22">
        <v>112.26</v>
      </c>
      <c r="AU30" s="22">
        <v>132.52000000000001</v>
      </c>
      <c r="AV30" s="22">
        <v>263.02</v>
      </c>
      <c r="AW30" s="22">
        <v>45.39</v>
      </c>
      <c r="AX30" s="22">
        <v>77.19</v>
      </c>
      <c r="AY30" s="22">
        <v>484.86</v>
      </c>
      <c r="AZ30" s="22">
        <v>0</v>
      </c>
      <c r="BA30" s="22">
        <v>109.09</v>
      </c>
      <c r="BB30" s="22">
        <v>97.97</v>
      </c>
      <c r="BC30" s="22">
        <v>77.56</v>
      </c>
      <c r="BD30" s="22">
        <v>34.049999999999997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0.15</v>
      </c>
      <c r="BM30" s="22">
        <v>0</v>
      </c>
      <c r="BN30" s="22">
        <v>0.09</v>
      </c>
      <c r="BO30" s="22">
        <v>0.01</v>
      </c>
      <c r="BP30" s="22">
        <v>0.02</v>
      </c>
      <c r="BQ30" s="22">
        <v>0</v>
      </c>
      <c r="BR30" s="22">
        <v>0</v>
      </c>
      <c r="BS30" s="22">
        <v>0</v>
      </c>
      <c r="BT30" s="22">
        <v>0.55000000000000004</v>
      </c>
      <c r="BU30" s="22">
        <v>0</v>
      </c>
      <c r="BV30" s="22">
        <v>0</v>
      </c>
      <c r="BW30" s="22">
        <v>1.55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v>182.79</v>
      </c>
    </row>
    <row r="31" spans="1:81" s="22" customFormat="1" x14ac:dyDescent="0.25">
      <c r="A31" s="92"/>
      <c r="B31" s="1"/>
      <c r="C31" s="2" t="s">
        <v>227</v>
      </c>
      <c r="D31" s="1"/>
      <c r="E31" s="1"/>
      <c r="F31" s="1"/>
      <c r="G31" s="1"/>
      <c r="H31" s="1"/>
      <c r="I31" s="1"/>
      <c r="J31" s="1"/>
      <c r="K31" s="21">
        <v>0.75</v>
      </c>
      <c r="L31" s="21">
        <v>0.88</v>
      </c>
      <c r="M31" s="21">
        <v>0</v>
      </c>
      <c r="N31" s="21">
        <v>0</v>
      </c>
      <c r="O31" s="21">
        <v>7.96</v>
      </c>
      <c r="P31" s="21">
        <v>8.59</v>
      </c>
      <c r="Q31" s="21">
        <v>0.45</v>
      </c>
      <c r="R31" s="21">
        <v>0</v>
      </c>
      <c r="S31" s="21">
        <v>0</v>
      </c>
      <c r="T31" s="21">
        <v>0.04</v>
      </c>
      <c r="U31" s="21">
        <v>0.16</v>
      </c>
      <c r="V31" s="21">
        <v>8.7799999999999994</v>
      </c>
      <c r="W31" s="21">
        <v>30.06</v>
      </c>
      <c r="X31" s="21">
        <v>12.32</v>
      </c>
      <c r="Y31" s="21">
        <v>3.36</v>
      </c>
      <c r="Z31" s="21">
        <v>21.47</v>
      </c>
      <c r="AA31" s="21">
        <v>0.22</v>
      </c>
      <c r="AB31" s="21">
        <v>7.78</v>
      </c>
      <c r="AC31" s="21">
        <v>3.2</v>
      </c>
      <c r="AD31" s="21">
        <v>13.66</v>
      </c>
      <c r="AE31" s="21">
        <v>0.84</v>
      </c>
      <c r="AF31" s="21">
        <v>0.02</v>
      </c>
      <c r="AG31" s="21">
        <v>0.02</v>
      </c>
      <c r="AH31" s="21">
        <v>0.14000000000000001</v>
      </c>
      <c r="AI31" s="21">
        <v>0.59</v>
      </c>
      <c r="AJ31" s="21">
        <v>0.03</v>
      </c>
      <c r="AK31" s="22">
        <v>0</v>
      </c>
      <c r="AL31" s="22">
        <v>132.72999999999999</v>
      </c>
      <c r="AM31" s="22">
        <v>112.66</v>
      </c>
      <c r="AN31" s="22">
        <v>212.28</v>
      </c>
      <c r="AO31" s="22">
        <v>133.04</v>
      </c>
      <c r="AP31" s="22">
        <v>55.53</v>
      </c>
      <c r="AQ31" s="22">
        <v>97.31</v>
      </c>
      <c r="AR31" s="22">
        <v>30.75</v>
      </c>
      <c r="AS31" s="22">
        <v>125.76</v>
      </c>
      <c r="AT31" s="22">
        <v>108.65</v>
      </c>
      <c r="AU31" s="22">
        <v>124.18</v>
      </c>
      <c r="AV31" s="22">
        <v>157.18</v>
      </c>
      <c r="AW31" s="22">
        <v>64.3</v>
      </c>
      <c r="AX31" s="22">
        <v>96.68</v>
      </c>
      <c r="AY31" s="22">
        <v>590.86</v>
      </c>
      <c r="AZ31" s="22">
        <v>0.42</v>
      </c>
      <c r="BA31" s="22">
        <v>177.93</v>
      </c>
      <c r="BB31" s="22">
        <v>129.32</v>
      </c>
      <c r="BC31" s="22">
        <v>83.59</v>
      </c>
      <c r="BD31" s="22">
        <v>49.32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0.08</v>
      </c>
      <c r="BM31" s="22">
        <v>0</v>
      </c>
      <c r="BN31" s="22">
        <v>0.05</v>
      </c>
      <c r="BO31" s="22">
        <v>0</v>
      </c>
      <c r="BP31" s="22">
        <v>0.01</v>
      </c>
      <c r="BQ31" s="22">
        <v>0</v>
      </c>
      <c r="BR31" s="22">
        <v>0</v>
      </c>
      <c r="BS31" s="22">
        <v>0</v>
      </c>
      <c r="BT31" s="22">
        <v>0.28999999999999998</v>
      </c>
      <c r="BU31" s="22">
        <v>0</v>
      </c>
      <c r="BV31" s="22">
        <v>0</v>
      </c>
      <c r="BW31" s="22">
        <v>0.81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11.68</v>
      </c>
    </row>
    <row r="32" spans="1:81" s="22" customFormat="1" x14ac:dyDescent="0.25">
      <c r="A32" s="92"/>
      <c r="B32" s="1"/>
      <c r="C32" s="2"/>
      <c r="D32" s="1"/>
      <c r="E32" s="1"/>
      <c r="F32" s="1"/>
      <c r="G32" s="1"/>
      <c r="H32" s="1"/>
      <c r="I32" s="1"/>
      <c r="J32" s="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81" s="22" customFormat="1" x14ac:dyDescent="0.25">
      <c r="A33" s="92"/>
      <c r="B33" s="105" t="s">
        <v>233</v>
      </c>
      <c r="C33" s="105"/>
      <c r="D33" s="105" t="s">
        <v>234</v>
      </c>
      <c r="E33" s="105"/>
      <c r="F33" s="105"/>
      <c r="G33" s="105"/>
      <c r="H33" s="105"/>
      <c r="I33" s="105"/>
      <c r="J33" s="106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81" s="22" customFormat="1" x14ac:dyDescent="0.25">
      <c r="A34" s="92"/>
      <c r="B34" s="105"/>
      <c r="C34" s="105"/>
      <c r="D34" s="105"/>
      <c r="E34" s="105"/>
      <c r="F34" s="105"/>
      <c r="G34" s="105"/>
      <c r="H34" s="105"/>
      <c r="I34" s="105"/>
      <c r="J34" s="106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81" s="22" customFormat="1" x14ac:dyDescent="0.25">
      <c r="A35" s="92"/>
      <c r="B35" s="105"/>
      <c r="C35" s="105"/>
      <c r="D35" s="105"/>
      <c r="E35" s="105"/>
      <c r="F35" s="105"/>
      <c r="G35" s="105"/>
      <c r="H35" s="105"/>
      <c r="I35" s="105"/>
      <c r="J35" s="106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81" s="22" customFormat="1" x14ac:dyDescent="0.25">
      <c r="A36" s="92"/>
      <c r="B36" s="105"/>
      <c r="C36" s="105"/>
      <c r="D36" s="105"/>
      <c r="E36" s="105"/>
      <c r="F36" s="105"/>
      <c r="G36" s="105"/>
      <c r="H36" s="105"/>
      <c r="I36" s="105"/>
      <c r="J36" s="106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81" s="22" customFormat="1" x14ac:dyDescent="0.25">
      <c r="A37" s="92"/>
      <c r="B37" s="1"/>
      <c r="C37" s="2"/>
      <c r="D37" s="1"/>
      <c r="E37" s="1"/>
      <c r="F37" s="1"/>
      <c r="G37" s="1"/>
      <c r="H37" s="1"/>
      <c r="I37" s="1"/>
      <c r="J37" s="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81" s="13" customFormat="1" x14ac:dyDescent="0.25">
      <c r="A38" s="92"/>
      <c r="B38" s="93" t="s">
        <v>5</v>
      </c>
      <c r="C38" s="2"/>
      <c r="D38" s="101"/>
      <c r="E38" s="92"/>
      <c r="F38" s="92"/>
      <c r="G38" s="92"/>
      <c r="H38" s="92"/>
      <c r="I38" s="92"/>
      <c r="J38" s="92"/>
      <c r="K38" s="100">
        <v>0</v>
      </c>
      <c r="L38" s="18">
        <v>0</v>
      </c>
      <c r="M38" s="18">
        <v>0</v>
      </c>
      <c r="N38" s="18">
        <v>0</v>
      </c>
      <c r="O38" s="18">
        <v>9.8000000000000007</v>
      </c>
      <c r="P38" s="18">
        <v>0</v>
      </c>
      <c r="Q38" s="18">
        <v>0.04</v>
      </c>
      <c r="R38" s="18">
        <v>0</v>
      </c>
      <c r="S38" s="18">
        <v>0</v>
      </c>
      <c r="T38" s="18">
        <v>0</v>
      </c>
      <c r="U38" s="18">
        <v>0.03</v>
      </c>
      <c r="V38" s="18">
        <v>0.1</v>
      </c>
      <c r="W38" s="18">
        <v>0.3</v>
      </c>
      <c r="X38" s="18">
        <v>0.28999999999999998</v>
      </c>
      <c r="Y38" s="18">
        <v>0</v>
      </c>
      <c r="Z38" s="18">
        <v>0</v>
      </c>
      <c r="AA38" s="18">
        <v>0.03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0</v>
      </c>
      <c r="BQ38" s="13">
        <v>0</v>
      </c>
      <c r="BR38" s="13">
        <v>0</v>
      </c>
      <c r="BS38" s="13">
        <v>0</v>
      </c>
      <c r="BT38" s="13">
        <v>0</v>
      </c>
      <c r="BU38" s="13">
        <v>0</v>
      </c>
      <c r="BV38" s="13">
        <v>0</v>
      </c>
      <c r="BW38" s="13">
        <v>0</v>
      </c>
      <c r="BX38" s="13">
        <v>0</v>
      </c>
      <c r="BY38" s="13">
        <v>0</v>
      </c>
      <c r="BZ38" s="13">
        <v>0</v>
      </c>
      <c r="CA38" s="13">
        <v>0</v>
      </c>
      <c r="CB38" s="13">
        <v>0</v>
      </c>
      <c r="CC38" s="13">
        <v>200.04</v>
      </c>
    </row>
    <row r="39" spans="1:81" s="26" customFormat="1" ht="15.75" customHeight="1" x14ac:dyDescent="0.25">
      <c r="B39" s="105" t="s">
        <v>152</v>
      </c>
      <c r="C39" s="105"/>
      <c r="D39" s="109" t="s">
        <v>235</v>
      </c>
      <c r="E39" s="109"/>
      <c r="F39" s="107">
        <v>45586</v>
      </c>
      <c r="G39" s="108"/>
      <c r="H39" s="108"/>
      <c r="I39" s="1"/>
      <c r="J39" s="1" t="s">
        <v>153</v>
      </c>
      <c r="K39" s="25">
        <v>3.09</v>
      </c>
      <c r="L39" s="25">
        <v>3.22</v>
      </c>
      <c r="M39" s="25">
        <v>0</v>
      </c>
      <c r="N39" s="25">
        <v>0</v>
      </c>
      <c r="O39" s="25">
        <v>28.42</v>
      </c>
      <c r="P39" s="25">
        <v>14.25</v>
      </c>
      <c r="Q39" s="25">
        <v>3.85</v>
      </c>
      <c r="R39" s="25">
        <v>0</v>
      </c>
      <c r="S39" s="25">
        <v>0</v>
      </c>
      <c r="T39" s="25">
        <v>0.55000000000000004</v>
      </c>
      <c r="U39" s="25">
        <v>2.54</v>
      </c>
      <c r="V39" s="25">
        <v>266.66000000000003</v>
      </c>
      <c r="W39" s="25">
        <v>537.04999999999995</v>
      </c>
      <c r="X39" s="25">
        <v>101.81</v>
      </c>
      <c r="Y39" s="25">
        <v>37.549999999999997</v>
      </c>
      <c r="Z39" s="25">
        <v>137.1</v>
      </c>
      <c r="AA39" s="25">
        <v>1.81</v>
      </c>
      <c r="AB39" s="25">
        <v>30.5</v>
      </c>
      <c r="AC39" s="25">
        <v>1279.72</v>
      </c>
      <c r="AD39" s="25">
        <v>307.47000000000003</v>
      </c>
      <c r="AE39" s="25">
        <v>2.89</v>
      </c>
      <c r="AF39" s="25">
        <v>0.09</v>
      </c>
      <c r="AG39" s="25">
        <v>0.15</v>
      </c>
      <c r="AH39" s="25">
        <v>3.71</v>
      </c>
      <c r="AI39" s="25">
        <v>6.97</v>
      </c>
      <c r="AJ39" s="25">
        <v>27.32</v>
      </c>
      <c r="AK39" s="26">
        <v>0</v>
      </c>
      <c r="AL39" s="26">
        <v>589.05999999999995</v>
      </c>
      <c r="AM39" s="26">
        <v>491.16</v>
      </c>
      <c r="AN39" s="26">
        <v>906.52</v>
      </c>
      <c r="AO39" s="26">
        <v>827.09</v>
      </c>
      <c r="AP39" s="26">
        <v>275.19</v>
      </c>
      <c r="AQ39" s="26">
        <v>507.22</v>
      </c>
      <c r="AR39" s="26">
        <v>163.38999999999999</v>
      </c>
      <c r="AS39" s="26">
        <v>533.37</v>
      </c>
      <c r="AT39" s="26">
        <v>648.74</v>
      </c>
      <c r="AU39" s="26">
        <v>717.11</v>
      </c>
      <c r="AV39" s="26">
        <v>1018.29</v>
      </c>
      <c r="AW39" s="26">
        <v>293.95</v>
      </c>
      <c r="AX39" s="26">
        <v>680.53</v>
      </c>
      <c r="AY39" s="26">
        <v>2183.9899999999998</v>
      </c>
      <c r="AZ39" s="26">
        <v>53.5</v>
      </c>
      <c r="BA39" s="26">
        <v>660.15</v>
      </c>
      <c r="BB39" s="26">
        <v>558.91999999999996</v>
      </c>
      <c r="BC39" s="26">
        <v>426.46</v>
      </c>
      <c r="BD39" s="26">
        <v>179.62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0.28000000000000003</v>
      </c>
      <c r="BM39" s="26">
        <v>0</v>
      </c>
      <c r="BN39" s="26">
        <v>0.17</v>
      </c>
      <c r="BO39" s="26">
        <v>0.01</v>
      </c>
      <c r="BP39" s="26">
        <v>0.03</v>
      </c>
      <c r="BQ39" s="26">
        <v>0</v>
      </c>
      <c r="BR39" s="26">
        <v>0</v>
      </c>
      <c r="BS39" s="26">
        <v>0</v>
      </c>
      <c r="BT39" s="26">
        <v>1.02</v>
      </c>
      <c r="BU39" s="26">
        <v>0</v>
      </c>
      <c r="BV39" s="26">
        <v>0</v>
      </c>
      <c r="BW39" s="26">
        <v>2.83</v>
      </c>
      <c r="BX39" s="26">
        <v>0</v>
      </c>
      <c r="BY39" s="26">
        <v>0</v>
      </c>
      <c r="BZ39" s="26">
        <v>0</v>
      </c>
      <c r="CA39" s="26">
        <v>0</v>
      </c>
      <c r="CB39" s="26">
        <v>0</v>
      </c>
      <c r="CC39" s="26">
        <v>431.54</v>
      </c>
    </row>
    <row r="40" spans="1:81" s="26" customFormat="1" x14ac:dyDescent="0.25">
      <c r="B40" s="1"/>
      <c r="C40" s="1"/>
      <c r="D40" s="1"/>
      <c r="E40" s="1"/>
      <c r="F40" s="1"/>
      <c r="G40" s="1"/>
      <c r="H40" s="1"/>
      <c r="I40" s="1"/>
      <c r="J40" s="1"/>
      <c r="K40" s="25">
        <v>16.37</v>
      </c>
      <c r="L40" s="25">
        <v>7.83</v>
      </c>
      <c r="M40" s="25">
        <v>0</v>
      </c>
      <c r="N40" s="25">
        <v>0</v>
      </c>
      <c r="O40" s="25">
        <v>80.319999999999993</v>
      </c>
      <c r="P40" s="25">
        <v>113.43</v>
      </c>
      <c r="Q40" s="25">
        <v>15.96</v>
      </c>
      <c r="R40" s="25">
        <v>0</v>
      </c>
      <c r="S40" s="25">
        <v>0</v>
      </c>
      <c r="T40" s="25">
        <v>2.41</v>
      </c>
      <c r="U40" s="25">
        <v>10.75</v>
      </c>
      <c r="V40" s="25">
        <v>1457.09</v>
      </c>
      <c r="W40" s="25">
        <v>1790.24</v>
      </c>
      <c r="X40" s="25">
        <v>329.99</v>
      </c>
      <c r="Y40" s="25">
        <v>153.18</v>
      </c>
      <c r="Z40" s="25">
        <v>526.94000000000005</v>
      </c>
      <c r="AA40" s="25">
        <v>8.52</v>
      </c>
      <c r="AB40" s="25">
        <v>117.98</v>
      </c>
      <c r="AC40" s="25">
        <v>3286.35</v>
      </c>
      <c r="AD40" s="25">
        <v>825.56</v>
      </c>
      <c r="AE40" s="25">
        <v>10.31</v>
      </c>
      <c r="AF40" s="25">
        <v>0.46</v>
      </c>
      <c r="AG40" s="25">
        <v>0.49</v>
      </c>
      <c r="AH40" s="25">
        <v>8.8800000000000008</v>
      </c>
      <c r="AI40" s="25">
        <v>18.57</v>
      </c>
      <c r="AJ40" s="25">
        <v>42.38</v>
      </c>
      <c r="AK40" s="26">
        <v>0.2</v>
      </c>
      <c r="AL40" s="26">
        <v>1848.5</v>
      </c>
      <c r="AM40" s="26">
        <v>1627.71</v>
      </c>
      <c r="AN40" s="26">
        <v>3222.83</v>
      </c>
      <c r="AO40" s="26">
        <v>2118.1999999999998</v>
      </c>
      <c r="AP40" s="26">
        <v>823.71</v>
      </c>
      <c r="AQ40" s="26">
        <v>1500.14</v>
      </c>
      <c r="AR40" s="26">
        <v>522.24</v>
      </c>
      <c r="AS40" s="26">
        <v>1821.11</v>
      </c>
      <c r="AT40" s="26">
        <v>1963.65</v>
      </c>
      <c r="AU40" s="26">
        <v>1921.17</v>
      </c>
      <c r="AV40" s="26">
        <v>2587.3200000000002</v>
      </c>
      <c r="AW40" s="26">
        <v>841.11</v>
      </c>
      <c r="AX40" s="26">
        <v>1784.47</v>
      </c>
      <c r="AY40" s="26">
        <v>7648.18</v>
      </c>
      <c r="AZ40" s="26">
        <v>106.57</v>
      </c>
      <c r="BA40" s="26">
        <v>2437.54</v>
      </c>
      <c r="BB40" s="26">
        <v>1743.36</v>
      </c>
      <c r="BC40" s="26">
        <v>1337.46</v>
      </c>
      <c r="BD40" s="26">
        <v>615.15</v>
      </c>
      <c r="BE40" s="26">
        <v>0.42</v>
      </c>
      <c r="BF40" s="26">
        <v>0.19</v>
      </c>
      <c r="BG40" s="26">
        <v>0.1</v>
      </c>
      <c r="BH40" s="26">
        <v>0.24</v>
      </c>
      <c r="BI40" s="26">
        <v>0.27</v>
      </c>
      <c r="BJ40" s="26">
        <v>1.25</v>
      </c>
      <c r="BK40" s="26">
        <v>0</v>
      </c>
      <c r="BL40" s="26">
        <v>4.3600000000000003</v>
      </c>
      <c r="BM40" s="26">
        <v>0</v>
      </c>
      <c r="BN40" s="26">
        <v>1.5</v>
      </c>
      <c r="BO40" s="26">
        <v>0.04</v>
      </c>
      <c r="BP40" s="26">
        <v>7.0000000000000007E-2</v>
      </c>
      <c r="BQ40" s="26">
        <v>0</v>
      </c>
      <c r="BR40" s="26">
        <v>0.24</v>
      </c>
      <c r="BS40" s="26">
        <v>0.38</v>
      </c>
      <c r="BT40" s="26">
        <v>5.42</v>
      </c>
      <c r="BU40" s="26">
        <v>0</v>
      </c>
      <c r="BV40" s="26">
        <v>0</v>
      </c>
      <c r="BW40" s="26">
        <v>7.88</v>
      </c>
      <c r="BX40" s="26">
        <v>7.0000000000000007E-2</v>
      </c>
      <c r="BY40" s="26">
        <v>0</v>
      </c>
      <c r="BZ40" s="26">
        <v>0</v>
      </c>
      <c r="CA40" s="26">
        <v>0</v>
      </c>
      <c r="CB40" s="26">
        <v>0</v>
      </c>
      <c r="CC40" s="26">
        <v>1463.76</v>
      </c>
    </row>
    <row r="41" spans="1:81" x14ac:dyDescent="0.25">
      <c r="B41" s="110" t="s">
        <v>84</v>
      </c>
      <c r="C41" s="104" t="s">
        <v>85</v>
      </c>
      <c r="D41" s="104" t="s">
        <v>78</v>
      </c>
      <c r="E41" s="104" t="s">
        <v>1</v>
      </c>
      <c r="F41" s="104"/>
      <c r="G41" s="104" t="s">
        <v>6</v>
      </c>
      <c r="H41" s="104"/>
      <c r="I41" s="104" t="s">
        <v>79</v>
      </c>
      <c r="J41" s="104" t="s">
        <v>4</v>
      </c>
    </row>
    <row r="42" spans="1:81" ht="31.5" x14ac:dyDescent="0.25">
      <c r="B42" s="111"/>
      <c r="C42" s="104"/>
      <c r="D42" s="104"/>
      <c r="E42" s="9" t="s">
        <v>0</v>
      </c>
      <c r="F42" s="9" t="s">
        <v>2</v>
      </c>
      <c r="G42" s="9" t="s">
        <v>0</v>
      </c>
      <c r="H42" s="9" t="s">
        <v>3</v>
      </c>
      <c r="I42" s="104"/>
      <c r="J42" s="104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</row>
    <row r="43" spans="1:81" x14ac:dyDescent="0.25">
      <c r="C43" s="15" t="s">
        <v>89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03">
        <f>IF(Дата_Сост&lt;&gt;"",Дата_Сост,"")</f>
        <v>45323.547106481485</v>
      </c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</row>
    <row r="44" spans="1:81" x14ac:dyDescent="0.25">
      <c r="B44" s="19" t="str">
        <f>"11/4"</f>
        <v>11/4</v>
      </c>
      <c r="C44" s="20" t="s">
        <v>90</v>
      </c>
      <c r="D44" s="21" t="str">
        <f>"200"</f>
        <v>200</v>
      </c>
      <c r="E44" s="21">
        <v>6.54</v>
      </c>
      <c r="F44" s="21">
        <v>2.36</v>
      </c>
      <c r="G44" s="21">
        <v>6.6</v>
      </c>
      <c r="H44" s="21">
        <v>1.32</v>
      </c>
      <c r="I44" s="21">
        <v>32.56</v>
      </c>
      <c r="J44" s="21">
        <v>214.26166599999999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81" x14ac:dyDescent="0.25">
      <c r="B45" s="19" t="str">
        <f>"29/10"</f>
        <v>29/10</v>
      </c>
      <c r="C45" s="20" t="s">
        <v>91</v>
      </c>
      <c r="D45" s="21" t="str">
        <f>"200"</f>
        <v>200</v>
      </c>
      <c r="E45" s="21">
        <v>0.12</v>
      </c>
      <c r="F45" s="21">
        <v>0</v>
      </c>
      <c r="G45" s="21">
        <v>0.02</v>
      </c>
      <c r="H45" s="21">
        <v>0.02</v>
      </c>
      <c r="I45" s="21">
        <v>9.83</v>
      </c>
      <c r="J45" s="21">
        <v>38.659836097560941</v>
      </c>
      <c r="K45" s="10" t="s">
        <v>7</v>
      </c>
      <c r="L45" s="10" t="s">
        <v>8</v>
      </c>
      <c r="M45" s="10" t="s">
        <v>70</v>
      </c>
      <c r="N45" s="10" t="s">
        <v>9</v>
      </c>
      <c r="O45" s="10" t="s">
        <v>10</v>
      </c>
      <c r="P45" s="10" t="s">
        <v>11</v>
      </c>
      <c r="Q45" s="10" t="s">
        <v>12</v>
      </c>
      <c r="R45" s="10" t="s">
        <v>13</v>
      </c>
      <c r="S45" s="10" t="s">
        <v>14</v>
      </c>
      <c r="T45" s="10" t="s">
        <v>15</v>
      </c>
      <c r="U45" s="10" t="s">
        <v>16</v>
      </c>
      <c r="V45" s="10" t="s">
        <v>17</v>
      </c>
      <c r="W45" s="10" t="s">
        <v>18</v>
      </c>
      <c r="X45" s="104" t="s">
        <v>75</v>
      </c>
      <c r="Y45" s="104"/>
      <c r="Z45" s="104"/>
      <c r="AA45" s="104"/>
      <c r="AB45" s="12" t="s">
        <v>74</v>
      </c>
      <c r="AC45" s="12"/>
      <c r="AD45" s="12"/>
      <c r="AE45" s="12"/>
      <c r="AF45" s="12"/>
      <c r="AG45" s="12"/>
      <c r="AH45" s="12"/>
      <c r="AI45" s="12"/>
      <c r="AJ45" s="104" t="s">
        <v>86</v>
      </c>
      <c r="AK45" s="13" t="s">
        <v>26</v>
      </c>
      <c r="AL45" s="13" t="s">
        <v>27</v>
      </c>
      <c r="AM45" s="13" t="s">
        <v>28</v>
      </c>
      <c r="AN45" s="13" t="s">
        <v>29</v>
      </c>
      <c r="AO45" s="13" t="s">
        <v>30</v>
      </c>
      <c r="AP45" s="13" t="s">
        <v>31</v>
      </c>
      <c r="AQ45" s="13" t="s">
        <v>32</v>
      </c>
      <c r="AR45" s="13" t="s">
        <v>33</v>
      </c>
      <c r="AS45" s="13" t="s">
        <v>34</v>
      </c>
      <c r="AT45" s="13" t="s">
        <v>35</v>
      </c>
      <c r="AU45" s="13" t="s">
        <v>36</v>
      </c>
      <c r="AV45" s="13" t="s">
        <v>37</v>
      </c>
      <c r="AW45" s="13" t="s">
        <v>38</v>
      </c>
      <c r="AX45" s="13" t="s">
        <v>39</v>
      </c>
      <c r="AY45" s="13" t="s">
        <v>40</v>
      </c>
      <c r="AZ45" s="13" t="s">
        <v>41</v>
      </c>
      <c r="BA45" s="13" t="s">
        <v>42</v>
      </c>
      <c r="BB45" s="13" t="s">
        <v>43</v>
      </c>
      <c r="BC45" s="13" t="s">
        <v>44</v>
      </c>
      <c r="BD45" s="13" t="s">
        <v>45</v>
      </c>
      <c r="BE45" s="13" t="s">
        <v>46</v>
      </c>
      <c r="BF45" s="13" t="s">
        <v>47</v>
      </c>
      <c r="BG45" s="13" t="s">
        <v>48</v>
      </c>
      <c r="BH45" s="13" t="s">
        <v>49</v>
      </c>
      <c r="BI45" s="13" t="s">
        <v>50</v>
      </c>
      <c r="BJ45" s="13" t="s">
        <v>51</v>
      </c>
      <c r="BK45" s="13" t="s">
        <v>52</v>
      </c>
      <c r="BL45" s="13" t="s">
        <v>53</v>
      </c>
      <c r="BM45" s="13" t="s">
        <v>54</v>
      </c>
      <c r="BN45" s="13" t="s">
        <v>55</v>
      </c>
      <c r="BO45" s="13" t="s">
        <v>56</v>
      </c>
      <c r="BP45" s="13" t="s">
        <v>57</v>
      </c>
      <c r="BQ45" s="13" t="s">
        <v>58</v>
      </c>
      <c r="BR45" s="13" t="s">
        <v>59</v>
      </c>
      <c r="BS45" s="13" t="s">
        <v>60</v>
      </c>
      <c r="BT45" s="13" t="s">
        <v>61</v>
      </c>
      <c r="BU45" s="13" t="s">
        <v>62</v>
      </c>
      <c r="BV45" s="13" t="s">
        <v>63</v>
      </c>
      <c r="BW45" s="13" t="s">
        <v>64</v>
      </c>
      <c r="BX45" s="13" t="s">
        <v>65</v>
      </c>
      <c r="BY45" s="13" t="s">
        <v>66</v>
      </c>
      <c r="BZ45" s="13" t="s">
        <v>67</v>
      </c>
      <c r="CA45" s="13" t="s">
        <v>68</v>
      </c>
      <c r="CB45" s="13" t="s">
        <v>69</v>
      </c>
      <c r="CC45" s="13"/>
    </row>
    <row r="46" spans="1:81" ht="18.75" x14ac:dyDescent="0.25">
      <c r="B46" s="19" t="str">
        <f>"-"</f>
        <v>-</v>
      </c>
      <c r="C46" s="20" t="s">
        <v>92</v>
      </c>
      <c r="D46" s="21" t="str">
        <f>"25"</f>
        <v>25</v>
      </c>
      <c r="E46" s="21">
        <v>1.65</v>
      </c>
      <c r="F46" s="21">
        <v>0</v>
      </c>
      <c r="G46" s="21">
        <v>0.16</v>
      </c>
      <c r="H46" s="21">
        <v>0.16</v>
      </c>
      <c r="I46" s="21">
        <v>11.73</v>
      </c>
      <c r="J46" s="21">
        <v>55.975249999999996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 t="s">
        <v>19</v>
      </c>
      <c r="Y46" s="10" t="s">
        <v>20</v>
      </c>
      <c r="Z46" s="10" t="s">
        <v>21</v>
      </c>
      <c r="AA46" s="10" t="s">
        <v>22</v>
      </c>
      <c r="AB46" s="10" t="s">
        <v>71</v>
      </c>
      <c r="AC46" s="10" t="s">
        <v>23</v>
      </c>
      <c r="AD46" s="10" t="s">
        <v>72</v>
      </c>
      <c r="AE46" s="10" t="s">
        <v>73</v>
      </c>
      <c r="AF46" s="10" t="s">
        <v>76</v>
      </c>
      <c r="AG46" s="10" t="s">
        <v>77</v>
      </c>
      <c r="AH46" s="10" t="s">
        <v>24</v>
      </c>
      <c r="AI46" s="10" t="s">
        <v>25</v>
      </c>
      <c r="AJ46" s="104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</row>
    <row r="47" spans="1:81" x14ac:dyDescent="0.25">
      <c r="B47" s="16" t="str">
        <f>"-"</f>
        <v>-</v>
      </c>
      <c r="C47" s="17" t="s">
        <v>93</v>
      </c>
      <c r="D47" s="18" t="str">
        <f>"8"</f>
        <v>8</v>
      </c>
      <c r="E47" s="18">
        <v>0.06</v>
      </c>
      <c r="F47" s="18">
        <v>0.06</v>
      </c>
      <c r="G47" s="18">
        <v>5.8</v>
      </c>
      <c r="H47" s="18">
        <v>0</v>
      </c>
      <c r="I47" s="18">
        <v>0.1</v>
      </c>
      <c r="J47" s="18">
        <v>52.851199999999999</v>
      </c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</row>
    <row r="48" spans="1:81" x14ac:dyDescent="0.25">
      <c r="B48" s="23"/>
      <c r="C48" s="24" t="s">
        <v>94</v>
      </c>
      <c r="D48" s="25"/>
      <c r="E48" s="25">
        <v>8.3800000000000008</v>
      </c>
      <c r="F48" s="25">
        <v>2.42</v>
      </c>
      <c r="G48" s="25">
        <v>12.59</v>
      </c>
      <c r="H48" s="25">
        <v>1.51</v>
      </c>
      <c r="I48" s="25">
        <v>54.22</v>
      </c>
      <c r="J48" s="25">
        <v>361.75</v>
      </c>
      <c r="K48" s="80">
        <v>7.17</v>
      </c>
      <c r="L48" s="80">
        <v>1.75</v>
      </c>
      <c r="M48" s="80">
        <v>0</v>
      </c>
      <c r="N48" s="80">
        <v>0</v>
      </c>
      <c r="O48" s="80">
        <v>11.2</v>
      </c>
      <c r="P48" s="80">
        <v>11.64</v>
      </c>
      <c r="Q48" s="80">
        <v>0.48</v>
      </c>
      <c r="R48" s="80">
        <v>0</v>
      </c>
      <c r="S48" s="80">
        <v>0</v>
      </c>
      <c r="T48" s="80">
        <v>1.2</v>
      </c>
      <c r="U48" s="80">
        <v>1.56</v>
      </c>
      <c r="V48" s="80">
        <v>178.03</v>
      </c>
      <c r="W48" s="80">
        <v>122.1</v>
      </c>
      <c r="X48" s="80">
        <v>149.44999999999999</v>
      </c>
      <c r="Y48" s="80">
        <v>28.14</v>
      </c>
      <c r="Z48" s="80">
        <v>223.04</v>
      </c>
      <c r="AA48" s="80">
        <v>0.68</v>
      </c>
      <c r="AB48" s="80">
        <v>47.19</v>
      </c>
      <c r="AC48" s="80">
        <v>33.799999999999997</v>
      </c>
      <c r="AD48" s="80">
        <v>85.7</v>
      </c>
      <c r="AE48" s="80">
        <v>1.49</v>
      </c>
      <c r="AF48" s="80">
        <v>0.04</v>
      </c>
      <c r="AG48" s="80">
        <v>0.24</v>
      </c>
      <c r="AH48" s="80">
        <v>0.51</v>
      </c>
      <c r="AI48" s="80">
        <v>4.7</v>
      </c>
      <c r="AJ48" s="80">
        <v>0.2</v>
      </c>
      <c r="AK48" s="22">
        <v>0</v>
      </c>
      <c r="AL48" s="22">
        <v>920.98</v>
      </c>
      <c r="AM48" s="22">
        <v>751.22</v>
      </c>
      <c r="AN48" s="22">
        <v>1401.44</v>
      </c>
      <c r="AO48" s="22">
        <v>1076.46</v>
      </c>
      <c r="AP48" s="22">
        <v>421.85</v>
      </c>
      <c r="AQ48" s="22">
        <v>701.26</v>
      </c>
      <c r="AR48" s="22">
        <v>232.19</v>
      </c>
      <c r="AS48" s="22">
        <v>828.2</v>
      </c>
      <c r="AT48" s="22">
        <v>147.4</v>
      </c>
      <c r="AU48" s="22">
        <v>170.62</v>
      </c>
      <c r="AV48" s="22">
        <v>228.69</v>
      </c>
      <c r="AW48" s="22">
        <v>482.84</v>
      </c>
      <c r="AX48" s="22">
        <v>111.85</v>
      </c>
      <c r="AY48" s="22">
        <v>421.88</v>
      </c>
      <c r="AZ48" s="22">
        <v>0.86</v>
      </c>
      <c r="BA48" s="22">
        <v>109.08</v>
      </c>
      <c r="BB48" s="22">
        <v>142.43</v>
      </c>
      <c r="BC48" s="22">
        <v>903.9</v>
      </c>
      <c r="BD48" s="22">
        <v>113.37</v>
      </c>
      <c r="BE48" s="22">
        <v>0.06</v>
      </c>
      <c r="BF48" s="22">
        <v>0.03</v>
      </c>
      <c r="BG48" s="22">
        <v>0.02</v>
      </c>
      <c r="BH48" s="22">
        <v>0.03</v>
      </c>
      <c r="BI48" s="22">
        <v>0.04</v>
      </c>
      <c r="BJ48" s="22">
        <v>0.18</v>
      </c>
      <c r="BK48" s="22">
        <v>0</v>
      </c>
      <c r="BL48" s="22">
        <v>0.68</v>
      </c>
      <c r="BM48" s="22">
        <v>0</v>
      </c>
      <c r="BN48" s="22">
        <v>0.26</v>
      </c>
      <c r="BO48" s="22">
        <v>0.01</v>
      </c>
      <c r="BP48" s="22">
        <v>0.02</v>
      </c>
      <c r="BQ48" s="22">
        <v>0</v>
      </c>
      <c r="BR48" s="22">
        <v>0.04</v>
      </c>
      <c r="BS48" s="22">
        <v>0.05</v>
      </c>
      <c r="BT48" s="22">
        <v>1.01</v>
      </c>
      <c r="BU48" s="22">
        <v>0</v>
      </c>
      <c r="BV48" s="22">
        <v>0</v>
      </c>
      <c r="BW48" s="22">
        <v>1.59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115.83</v>
      </c>
    </row>
    <row r="49" spans="2:81" x14ac:dyDescent="0.25">
      <c r="C49" s="15" t="s">
        <v>95</v>
      </c>
      <c r="K49" s="80">
        <v>0</v>
      </c>
      <c r="L49" s="80">
        <v>0</v>
      </c>
      <c r="M49" s="80">
        <v>0</v>
      </c>
      <c r="N49" s="80">
        <v>0</v>
      </c>
      <c r="O49" s="80">
        <v>13</v>
      </c>
      <c r="P49" s="80">
        <v>0</v>
      </c>
      <c r="Q49" s="80">
        <v>0.2</v>
      </c>
      <c r="R49" s="80">
        <v>0</v>
      </c>
      <c r="S49" s="80">
        <v>0</v>
      </c>
      <c r="T49" s="80">
        <v>0.06</v>
      </c>
      <c r="U49" s="80">
        <v>0.08</v>
      </c>
      <c r="V49" s="80">
        <v>0.2</v>
      </c>
      <c r="W49" s="80">
        <v>25.8</v>
      </c>
      <c r="X49" s="80">
        <v>2.8</v>
      </c>
      <c r="Y49" s="80">
        <v>1.4</v>
      </c>
      <c r="Z49" s="80">
        <v>1.8</v>
      </c>
      <c r="AA49" s="80">
        <v>0.26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80">
        <v>0.02</v>
      </c>
      <c r="AI49" s="80">
        <v>0.04</v>
      </c>
      <c r="AJ49" s="80">
        <v>0.1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6.58</v>
      </c>
    </row>
    <row r="50" spans="2:81" x14ac:dyDescent="0.25">
      <c r="B50" s="16" t="str">
        <f>"-"</f>
        <v>-</v>
      </c>
      <c r="C50" s="17" t="s">
        <v>96</v>
      </c>
      <c r="D50" s="18" t="str">
        <f>"100"</f>
        <v>100</v>
      </c>
      <c r="E50" s="18">
        <v>0.5</v>
      </c>
      <c r="F50" s="18">
        <v>0</v>
      </c>
      <c r="G50" s="18">
        <v>0.1</v>
      </c>
      <c r="H50" s="18">
        <v>0</v>
      </c>
      <c r="I50" s="18">
        <v>10.3</v>
      </c>
      <c r="J50" s="18">
        <v>43.239999999999995</v>
      </c>
      <c r="K50" s="80">
        <v>0</v>
      </c>
      <c r="L50" s="80">
        <v>0</v>
      </c>
      <c r="M50" s="80">
        <v>0</v>
      </c>
      <c r="N50" s="80">
        <v>0</v>
      </c>
      <c r="O50" s="80">
        <v>4.91</v>
      </c>
      <c r="P50" s="80">
        <v>0</v>
      </c>
      <c r="Q50" s="80">
        <v>0.04</v>
      </c>
      <c r="R50" s="80">
        <v>0</v>
      </c>
      <c r="S50" s="80">
        <v>0</v>
      </c>
      <c r="T50" s="80">
        <v>0</v>
      </c>
      <c r="U50" s="80">
        <v>0.03</v>
      </c>
      <c r="V50" s="80">
        <v>0.05</v>
      </c>
      <c r="W50" s="80">
        <v>0.15</v>
      </c>
      <c r="X50" s="80">
        <v>0.15</v>
      </c>
      <c r="Y50" s="80">
        <v>0</v>
      </c>
      <c r="Z50" s="80">
        <v>0</v>
      </c>
      <c r="AA50" s="80">
        <v>0.01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80">
        <v>0</v>
      </c>
      <c r="AI50" s="80">
        <v>0</v>
      </c>
      <c r="AJ50" s="80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200.04</v>
      </c>
    </row>
    <row r="51" spans="2:81" x14ac:dyDescent="0.25">
      <c r="B51" s="23"/>
      <c r="C51" s="24" t="s">
        <v>97</v>
      </c>
      <c r="D51" s="25"/>
      <c r="E51" s="25">
        <v>0.5</v>
      </c>
      <c r="F51" s="25">
        <v>0</v>
      </c>
      <c r="G51" s="25">
        <v>0.1</v>
      </c>
      <c r="H51" s="25">
        <v>0</v>
      </c>
      <c r="I51" s="25">
        <v>10.3</v>
      </c>
      <c r="J51" s="25">
        <v>43.24</v>
      </c>
      <c r="K51" s="80">
        <v>2.36</v>
      </c>
      <c r="L51" s="80">
        <v>0.11</v>
      </c>
      <c r="M51" s="80">
        <v>0</v>
      </c>
      <c r="N51" s="80">
        <v>0</v>
      </c>
      <c r="O51" s="80">
        <v>7.0000000000000007E-2</v>
      </c>
      <c r="P51" s="80">
        <v>0</v>
      </c>
      <c r="Q51" s="80">
        <v>0</v>
      </c>
      <c r="R51" s="80">
        <v>0</v>
      </c>
      <c r="S51" s="80">
        <v>0</v>
      </c>
      <c r="T51" s="80">
        <v>0</v>
      </c>
      <c r="U51" s="80">
        <v>7.0000000000000007E-2</v>
      </c>
      <c r="V51" s="80">
        <v>0.75</v>
      </c>
      <c r="W51" s="80">
        <v>1.5</v>
      </c>
      <c r="X51" s="80">
        <v>1.2</v>
      </c>
      <c r="Y51" s="80">
        <v>0</v>
      </c>
      <c r="Z51" s="80">
        <v>1.5</v>
      </c>
      <c r="AA51" s="80">
        <v>0.01</v>
      </c>
      <c r="AB51" s="80">
        <v>20</v>
      </c>
      <c r="AC51" s="80">
        <v>15</v>
      </c>
      <c r="AD51" s="80">
        <v>22.5</v>
      </c>
      <c r="AE51" s="80">
        <v>0.05</v>
      </c>
      <c r="AF51" s="80">
        <v>0</v>
      </c>
      <c r="AG51" s="80">
        <v>0.01</v>
      </c>
      <c r="AH51" s="80">
        <v>0.01</v>
      </c>
      <c r="AI51" s="80">
        <v>0.01</v>
      </c>
      <c r="AJ51" s="80">
        <v>0</v>
      </c>
      <c r="AK51" s="22">
        <v>0</v>
      </c>
      <c r="AL51" s="22">
        <v>2.1</v>
      </c>
      <c r="AM51" s="22">
        <v>2.0499999999999998</v>
      </c>
      <c r="AN51" s="22">
        <v>3.8</v>
      </c>
      <c r="AO51" s="22">
        <v>2.25</v>
      </c>
      <c r="AP51" s="22">
        <v>0.85</v>
      </c>
      <c r="AQ51" s="22">
        <v>2.35</v>
      </c>
      <c r="AR51" s="22">
        <v>2.15</v>
      </c>
      <c r="AS51" s="22">
        <v>2.1</v>
      </c>
      <c r="AT51" s="22">
        <v>1.8</v>
      </c>
      <c r="AU51" s="22">
        <v>1.3</v>
      </c>
      <c r="AV51" s="22">
        <v>2.85</v>
      </c>
      <c r="AW51" s="22">
        <v>1.75</v>
      </c>
      <c r="AX51" s="22">
        <v>1.2</v>
      </c>
      <c r="AY51" s="22">
        <v>7.1</v>
      </c>
      <c r="AZ51" s="22">
        <v>0</v>
      </c>
      <c r="BA51" s="22">
        <v>2.4</v>
      </c>
      <c r="BB51" s="22">
        <v>2.7</v>
      </c>
      <c r="BC51" s="22">
        <v>2.1</v>
      </c>
      <c r="BD51" s="22">
        <v>0.5</v>
      </c>
      <c r="BE51" s="22">
        <v>0.13</v>
      </c>
      <c r="BF51" s="22">
        <v>0.06</v>
      </c>
      <c r="BG51" s="22">
        <v>0.03</v>
      </c>
      <c r="BH51" s="22">
        <v>0.08</v>
      </c>
      <c r="BI51" s="22">
        <v>0.09</v>
      </c>
      <c r="BJ51" s="22">
        <v>0.4</v>
      </c>
      <c r="BK51" s="22">
        <v>0</v>
      </c>
      <c r="BL51" s="22">
        <v>1.1000000000000001</v>
      </c>
      <c r="BM51" s="22">
        <v>0</v>
      </c>
      <c r="BN51" s="22">
        <v>0.34</v>
      </c>
      <c r="BO51" s="22">
        <v>0</v>
      </c>
      <c r="BP51" s="22">
        <v>0</v>
      </c>
      <c r="BQ51" s="22">
        <v>0</v>
      </c>
      <c r="BR51" s="22">
        <v>0.08</v>
      </c>
      <c r="BS51" s="22">
        <v>0.12</v>
      </c>
      <c r="BT51" s="22">
        <v>0.9</v>
      </c>
      <c r="BU51" s="22">
        <v>0</v>
      </c>
      <c r="BV51" s="22">
        <v>0</v>
      </c>
      <c r="BW51" s="22">
        <v>0.05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1.25</v>
      </c>
    </row>
    <row r="52" spans="2:81" x14ac:dyDescent="0.25">
      <c r="C52" s="15" t="s">
        <v>98</v>
      </c>
      <c r="K52" s="82">
        <v>0.23</v>
      </c>
      <c r="L52" s="82">
        <v>0</v>
      </c>
      <c r="M52" s="82">
        <v>0</v>
      </c>
      <c r="N52" s="82">
        <v>0</v>
      </c>
      <c r="O52" s="82">
        <v>1.49</v>
      </c>
      <c r="P52" s="82">
        <v>21.06</v>
      </c>
      <c r="Q52" s="82">
        <v>1.44</v>
      </c>
      <c r="R52" s="82">
        <v>0</v>
      </c>
      <c r="S52" s="82">
        <v>0</v>
      </c>
      <c r="T52" s="82">
        <v>0.14000000000000001</v>
      </c>
      <c r="U52" s="82">
        <v>0.72</v>
      </c>
      <c r="V52" s="82">
        <v>193.05</v>
      </c>
      <c r="W52" s="82">
        <v>58.95</v>
      </c>
      <c r="X52" s="82">
        <v>9.9</v>
      </c>
      <c r="Y52" s="82">
        <v>14.85</v>
      </c>
      <c r="Z52" s="82">
        <v>38.25</v>
      </c>
      <c r="AA52" s="82">
        <v>0.9</v>
      </c>
      <c r="AB52" s="82">
        <v>0</v>
      </c>
      <c r="AC52" s="82">
        <v>0</v>
      </c>
      <c r="AD52" s="82">
        <v>0</v>
      </c>
      <c r="AE52" s="82">
        <v>0.77</v>
      </c>
      <c r="AF52" s="82">
        <v>7.0000000000000007E-2</v>
      </c>
      <c r="AG52" s="82">
        <v>0.02</v>
      </c>
      <c r="AH52" s="82">
        <v>0.72</v>
      </c>
      <c r="AI52" s="82">
        <v>1.35</v>
      </c>
      <c r="AJ52" s="82">
        <v>0</v>
      </c>
      <c r="AK52" s="13">
        <v>0</v>
      </c>
      <c r="AL52" s="13">
        <v>167.4</v>
      </c>
      <c r="AM52" s="13">
        <v>173.7</v>
      </c>
      <c r="AN52" s="13">
        <v>265.95</v>
      </c>
      <c r="AO52" s="13">
        <v>89.55</v>
      </c>
      <c r="AP52" s="13">
        <v>52.65</v>
      </c>
      <c r="AQ52" s="13">
        <v>105.3</v>
      </c>
      <c r="AR52" s="13">
        <v>39.6</v>
      </c>
      <c r="AS52" s="13">
        <v>189</v>
      </c>
      <c r="AT52" s="13">
        <v>117.45</v>
      </c>
      <c r="AU52" s="13">
        <v>163.35</v>
      </c>
      <c r="AV52" s="13">
        <v>135.44999999999999</v>
      </c>
      <c r="AW52" s="13">
        <v>72.45</v>
      </c>
      <c r="AX52" s="13">
        <v>126</v>
      </c>
      <c r="AY52" s="13">
        <v>1046.25</v>
      </c>
      <c r="AZ52" s="13">
        <v>0</v>
      </c>
      <c r="BA52" s="13">
        <v>340.65</v>
      </c>
      <c r="BB52" s="13">
        <v>148.94999999999999</v>
      </c>
      <c r="BC52" s="13">
        <v>99.9</v>
      </c>
      <c r="BD52" s="13">
        <v>77.849999999999994</v>
      </c>
      <c r="BE52" s="13">
        <v>0</v>
      </c>
      <c r="BF52" s="13">
        <v>0</v>
      </c>
      <c r="BG52" s="13">
        <v>0</v>
      </c>
      <c r="BH52" s="13">
        <v>0</v>
      </c>
      <c r="BI52" s="13">
        <v>0</v>
      </c>
      <c r="BJ52" s="13">
        <v>0.01</v>
      </c>
      <c r="BK52" s="13">
        <v>0</v>
      </c>
      <c r="BL52" s="13">
        <v>0.15</v>
      </c>
      <c r="BM52" s="13">
        <v>0</v>
      </c>
      <c r="BN52" s="13">
        <v>7.0000000000000007E-2</v>
      </c>
      <c r="BO52" s="13">
        <v>0</v>
      </c>
      <c r="BP52" s="13">
        <v>0</v>
      </c>
      <c r="BQ52" s="13">
        <v>0</v>
      </c>
      <c r="BR52" s="13">
        <v>0</v>
      </c>
      <c r="BS52" s="13">
        <v>0</v>
      </c>
      <c r="BT52" s="13">
        <v>0.53</v>
      </c>
      <c r="BU52" s="13">
        <v>0</v>
      </c>
      <c r="BV52" s="13">
        <v>0</v>
      </c>
      <c r="BW52" s="13">
        <v>0.4</v>
      </c>
      <c r="BX52" s="13">
        <v>0.01</v>
      </c>
      <c r="BY52" s="13">
        <v>0</v>
      </c>
      <c r="BZ52" s="13">
        <v>0</v>
      </c>
      <c r="CA52" s="13">
        <v>0</v>
      </c>
      <c r="CB52" s="13">
        <v>0</v>
      </c>
      <c r="CC52" s="13">
        <v>15.35</v>
      </c>
    </row>
    <row r="53" spans="2:81" x14ac:dyDescent="0.25">
      <c r="B53" s="19" t="str">
        <f>"28/3"</f>
        <v>28/3</v>
      </c>
      <c r="C53" s="20" t="s">
        <v>99</v>
      </c>
      <c r="D53" s="21" t="str">
        <f>"50"</f>
        <v>50</v>
      </c>
      <c r="E53" s="21">
        <v>0.93</v>
      </c>
      <c r="F53" s="21">
        <v>0</v>
      </c>
      <c r="G53" s="21">
        <v>4.3600000000000003</v>
      </c>
      <c r="H53" s="21">
        <v>0.15</v>
      </c>
      <c r="I53" s="21">
        <v>4.8499999999999996</v>
      </c>
      <c r="J53" s="21">
        <v>59.980899999999991</v>
      </c>
      <c r="K53" s="84">
        <v>9.75</v>
      </c>
      <c r="L53" s="84">
        <v>1.86</v>
      </c>
      <c r="M53" s="84">
        <v>0</v>
      </c>
      <c r="N53" s="84">
        <v>0</v>
      </c>
      <c r="O53" s="84">
        <v>30.66</v>
      </c>
      <c r="P53" s="84">
        <v>32.700000000000003</v>
      </c>
      <c r="Q53" s="84">
        <v>2.16</v>
      </c>
      <c r="R53" s="84">
        <v>0</v>
      </c>
      <c r="S53" s="84">
        <v>0</v>
      </c>
      <c r="T53" s="84">
        <v>1.39</v>
      </c>
      <c r="U53" s="84">
        <v>2.46</v>
      </c>
      <c r="V53" s="84">
        <v>372.08</v>
      </c>
      <c r="W53" s="84">
        <v>208.5</v>
      </c>
      <c r="X53" s="84">
        <v>163.5</v>
      </c>
      <c r="Y53" s="84">
        <v>44.39</v>
      </c>
      <c r="Z53" s="84">
        <v>264.58999999999997</v>
      </c>
      <c r="AA53" s="84">
        <v>1.86</v>
      </c>
      <c r="AB53" s="84">
        <v>67.19</v>
      </c>
      <c r="AC53" s="84">
        <v>48.8</v>
      </c>
      <c r="AD53" s="84">
        <v>108.2</v>
      </c>
      <c r="AE53" s="84">
        <v>2.31</v>
      </c>
      <c r="AF53" s="84">
        <v>0.11</v>
      </c>
      <c r="AG53" s="84">
        <v>0.28000000000000003</v>
      </c>
      <c r="AH53" s="84">
        <v>1.26</v>
      </c>
      <c r="AI53" s="84">
        <v>6.1</v>
      </c>
      <c r="AJ53" s="84">
        <v>0.3</v>
      </c>
      <c r="AK53" s="26">
        <v>0</v>
      </c>
      <c r="AL53" s="26">
        <v>1090.48</v>
      </c>
      <c r="AM53" s="26">
        <v>926.97</v>
      </c>
      <c r="AN53" s="26">
        <v>1671.19</v>
      </c>
      <c r="AO53" s="26">
        <v>1168.26</v>
      </c>
      <c r="AP53" s="26">
        <v>475.35</v>
      </c>
      <c r="AQ53" s="26">
        <v>808.91</v>
      </c>
      <c r="AR53" s="26">
        <v>273.94</v>
      </c>
      <c r="AS53" s="26">
        <v>1019.3</v>
      </c>
      <c r="AT53" s="26">
        <v>266.64999999999998</v>
      </c>
      <c r="AU53" s="26">
        <v>335.27</v>
      </c>
      <c r="AV53" s="26">
        <v>366.99</v>
      </c>
      <c r="AW53" s="26">
        <v>557.04</v>
      </c>
      <c r="AX53" s="26">
        <v>239.05</v>
      </c>
      <c r="AY53" s="26">
        <v>1475.23</v>
      </c>
      <c r="AZ53" s="26">
        <v>0.86</v>
      </c>
      <c r="BA53" s="26">
        <v>452.13</v>
      </c>
      <c r="BB53" s="26">
        <v>294.08</v>
      </c>
      <c r="BC53" s="26">
        <v>1005.9</v>
      </c>
      <c r="BD53" s="26">
        <v>191.72</v>
      </c>
      <c r="BE53" s="26">
        <v>0.2</v>
      </c>
      <c r="BF53" s="26">
        <v>0.09</v>
      </c>
      <c r="BG53" s="26">
        <v>0.05</v>
      </c>
      <c r="BH53" s="26">
        <v>0.11</v>
      </c>
      <c r="BI53" s="26">
        <v>0.13</v>
      </c>
      <c r="BJ53" s="26">
        <v>0.59</v>
      </c>
      <c r="BK53" s="26">
        <v>0</v>
      </c>
      <c r="BL53" s="26">
        <v>1.93</v>
      </c>
      <c r="BM53" s="26">
        <v>0</v>
      </c>
      <c r="BN53" s="26">
        <v>0.67</v>
      </c>
      <c r="BO53" s="26">
        <v>0.01</v>
      </c>
      <c r="BP53" s="26">
        <v>0.02</v>
      </c>
      <c r="BQ53" s="26">
        <v>0</v>
      </c>
      <c r="BR53" s="26">
        <v>0.11</v>
      </c>
      <c r="BS53" s="26">
        <v>0.17</v>
      </c>
      <c r="BT53" s="26">
        <v>2.4300000000000002</v>
      </c>
      <c r="BU53" s="26">
        <v>0</v>
      </c>
      <c r="BV53" s="26">
        <v>0</v>
      </c>
      <c r="BW53" s="26">
        <v>2.0299999999999998</v>
      </c>
      <c r="BX53" s="26">
        <v>0.02</v>
      </c>
      <c r="BY53" s="26">
        <v>0</v>
      </c>
      <c r="BZ53" s="26">
        <v>0</v>
      </c>
      <c r="CA53" s="26">
        <v>0</v>
      </c>
      <c r="CB53" s="26">
        <v>0</v>
      </c>
      <c r="CC53" s="26">
        <v>339.05</v>
      </c>
    </row>
    <row r="54" spans="2:81" x14ac:dyDescent="0.25">
      <c r="B54" s="19" t="str">
        <f>"2/2"</f>
        <v>2/2</v>
      </c>
      <c r="C54" s="20" t="s">
        <v>100</v>
      </c>
      <c r="D54" s="21" t="str">
        <f>"180"</f>
        <v>180</v>
      </c>
      <c r="E54" s="21">
        <v>1.54</v>
      </c>
      <c r="F54" s="21">
        <v>0</v>
      </c>
      <c r="G54" s="21">
        <v>3.78</v>
      </c>
      <c r="H54" s="21">
        <v>3.76</v>
      </c>
      <c r="I54" s="21">
        <v>9.16</v>
      </c>
      <c r="J54" s="21">
        <v>73.859117399999988</v>
      </c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</row>
    <row r="55" spans="2:81" x14ac:dyDescent="0.25">
      <c r="B55" s="19" t="str">
        <f>"5/9"</f>
        <v>5/9</v>
      </c>
      <c r="C55" s="20" t="s">
        <v>101</v>
      </c>
      <c r="D55" s="21" t="str">
        <f>"50"</f>
        <v>50</v>
      </c>
      <c r="E55" s="21">
        <v>7.42</v>
      </c>
      <c r="F55" s="21">
        <v>6.74</v>
      </c>
      <c r="G55" s="21">
        <v>6.22</v>
      </c>
      <c r="H55" s="21">
        <v>0.81</v>
      </c>
      <c r="I55" s="21">
        <v>4.6399999999999997</v>
      </c>
      <c r="J55" s="21">
        <v>104.347605</v>
      </c>
      <c r="K55" s="82">
        <v>0.1</v>
      </c>
      <c r="L55" s="82">
        <v>0</v>
      </c>
      <c r="M55" s="82">
        <v>0</v>
      </c>
      <c r="N55" s="82">
        <v>0</v>
      </c>
      <c r="O55" s="82">
        <v>9</v>
      </c>
      <c r="P55" s="82">
        <v>0.8</v>
      </c>
      <c r="Q55" s="82">
        <v>1.8</v>
      </c>
      <c r="R55" s="82">
        <v>0</v>
      </c>
      <c r="S55" s="82">
        <v>0</v>
      </c>
      <c r="T55" s="82">
        <v>0.8</v>
      </c>
      <c r="U55" s="82">
        <v>0.5</v>
      </c>
      <c r="V55" s="82">
        <v>26</v>
      </c>
      <c r="W55" s="82">
        <v>278</v>
      </c>
      <c r="X55" s="82">
        <v>16</v>
      </c>
      <c r="Y55" s="82">
        <v>9</v>
      </c>
      <c r="Z55" s="82">
        <v>11</v>
      </c>
      <c r="AA55" s="82">
        <v>2.2000000000000002</v>
      </c>
      <c r="AB55" s="82">
        <v>0</v>
      </c>
      <c r="AC55" s="82">
        <v>30</v>
      </c>
      <c r="AD55" s="82">
        <v>5</v>
      </c>
      <c r="AE55" s="82">
        <v>0.2</v>
      </c>
      <c r="AF55" s="82">
        <v>0.03</v>
      </c>
      <c r="AG55" s="82">
        <v>0.02</v>
      </c>
      <c r="AH55" s="82">
        <v>0.3</v>
      </c>
      <c r="AI55" s="82">
        <v>0.4</v>
      </c>
      <c r="AJ55" s="82">
        <v>10</v>
      </c>
      <c r="AK55" s="13">
        <v>0</v>
      </c>
      <c r="AL55" s="13">
        <v>12</v>
      </c>
      <c r="AM55" s="13">
        <v>13</v>
      </c>
      <c r="AN55" s="13">
        <v>19</v>
      </c>
      <c r="AO55" s="13">
        <v>18</v>
      </c>
      <c r="AP55" s="13">
        <v>3</v>
      </c>
      <c r="AQ55" s="13">
        <v>11</v>
      </c>
      <c r="AR55" s="13">
        <v>3</v>
      </c>
      <c r="AS55" s="13">
        <v>9</v>
      </c>
      <c r="AT55" s="13">
        <v>17</v>
      </c>
      <c r="AU55" s="13">
        <v>10</v>
      </c>
      <c r="AV55" s="13">
        <v>78</v>
      </c>
      <c r="AW55" s="13">
        <v>7</v>
      </c>
      <c r="AX55" s="13">
        <v>14</v>
      </c>
      <c r="AY55" s="13">
        <v>42</v>
      </c>
      <c r="AZ55" s="13">
        <v>0</v>
      </c>
      <c r="BA55" s="13">
        <v>13</v>
      </c>
      <c r="BB55" s="13">
        <v>16</v>
      </c>
      <c r="BC55" s="13">
        <v>6</v>
      </c>
      <c r="BD55" s="13">
        <v>5</v>
      </c>
      <c r="BE55" s="13">
        <v>0</v>
      </c>
      <c r="BF55" s="13">
        <v>0</v>
      </c>
      <c r="BG55" s="13">
        <v>0</v>
      </c>
      <c r="BH55" s="13">
        <v>0</v>
      </c>
      <c r="BI55" s="13">
        <v>0</v>
      </c>
      <c r="BJ55" s="13">
        <v>0</v>
      </c>
      <c r="BK55" s="13">
        <v>0</v>
      </c>
      <c r="BL55" s="13">
        <v>0</v>
      </c>
      <c r="BM55" s="13">
        <v>0</v>
      </c>
      <c r="BN55" s="13">
        <v>0</v>
      </c>
      <c r="BO55" s="13">
        <v>0</v>
      </c>
      <c r="BP55" s="13">
        <v>0</v>
      </c>
      <c r="BQ55" s="13">
        <v>0</v>
      </c>
      <c r="BR55" s="13">
        <v>0</v>
      </c>
      <c r="BS55" s="13">
        <v>0</v>
      </c>
      <c r="BT55" s="13">
        <v>0</v>
      </c>
      <c r="BU55" s="13">
        <v>0</v>
      </c>
      <c r="BV55" s="13">
        <v>0</v>
      </c>
      <c r="BW55" s="13">
        <v>0</v>
      </c>
      <c r="BX55" s="13">
        <v>0</v>
      </c>
      <c r="BY55" s="13">
        <v>0</v>
      </c>
      <c r="BZ55" s="13">
        <v>0</v>
      </c>
      <c r="CA55" s="13">
        <v>0</v>
      </c>
      <c r="CB55" s="13">
        <v>0</v>
      </c>
      <c r="CC55" s="13">
        <v>86.3</v>
      </c>
    </row>
    <row r="56" spans="2:81" x14ac:dyDescent="0.25">
      <c r="B56" s="19" t="str">
        <f>"8/11"</f>
        <v>8/11</v>
      </c>
      <c r="C56" s="20" t="s">
        <v>102</v>
      </c>
      <c r="D56" s="21" t="str">
        <f>"40"</f>
        <v>40</v>
      </c>
      <c r="E56" s="21">
        <v>0.39</v>
      </c>
      <c r="F56" s="21">
        <v>0</v>
      </c>
      <c r="G56" s="21">
        <v>1.48</v>
      </c>
      <c r="H56" s="21">
        <v>1.77</v>
      </c>
      <c r="I56" s="21">
        <v>2.86</v>
      </c>
      <c r="J56" s="21">
        <v>25.632188095671996</v>
      </c>
      <c r="K56" s="84">
        <v>0.1</v>
      </c>
      <c r="L56" s="84">
        <v>0</v>
      </c>
      <c r="M56" s="84">
        <v>0</v>
      </c>
      <c r="N56" s="84">
        <v>0</v>
      </c>
      <c r="O56" s="84">
        <v>9</v>
      </c>
      <c r="P56" s="84">
        <v>0.8</v>
      </c>
      <c r="Q56" s="84">
        <v>1.8</v>
      </c>
      <c r="R56" s="84">
        <v>0</v>
      </c>
      <c r="S56" s="84">
        <v>0</v>
      </c>
      <c r="T56" s="84">
        <v>0.8</v>
      </c>
      <c r="U56" s="84">
        <v>0.5</v>
      </c>
      <c r="V56" s="84">
        <v>26</v>
      </c>
      <c r="W56" s="84">
        <v>278</v>
      </c>
      <c r="X56" s="84">
        <v>16</v>
      </c>
      <c r="Y56" s="84">
        <v>9</v>
      </c>
      <c r="Z56" s="84">
        <v>11</v>
      </c>
      <c r="AA56" s="84">
        <v>2.2000000000000002</v>
      </c>
      <c r="AB56" s="84">
        <v>0</v>
      </c>
      <c r="AC56" s="84">
        <v>30</v>
      </c>
      <c r="AD56" s="84">
        <v>5</v>
      </c>
      <c r="AE56" s="84">
        <v>0.2</v>
      </c>
      <c r="AF56" s="84">
        <v>0.03</v>
      </c>
      <c r="AG56" s="84">
        <v>0.02</v>
      </c>
      <c r="AH56" s="84">
        <v>0.3</v>
      </c>
      <c r="AI56" s="84">
        <v>0.4</v>
      </c>
      <c r="AJ56" s="84">
        <v>10</v>
      </c>
      <c r="AK56" s="26">
        <v>0</v>
      </c>
      <c r="AL56" s="26">
        <v>12</v>
      </c>
      <c r="AM56" s="26">
        <v>13</v>
      </c>
      <c r="AN56" s="26">
        <v>19</v>
      </c>
      <c r="AO56" s="26">
        <v>18</v>
      </c>
      <c r="AP56" s="26">
        <v>3</v>
      </c>
      <c r="AQ56" s="26">
        <v>11</v>
      </c>
      <c r="AR56" s="26">
        <v>3</v>
      </c>
      <c r="AS56" s="26">
        <v>9</v>
      </c>
      <c r="AT56" s="26">
        <v>17</v>
      </c>
      <c r="AU56" s="26">
        <v>10</v>
      </c>
      <c r="AV56" s="26">
        <v>78</v>
      </c>
      <c r="AW56" s="26">
        <v>7</v>
      </c>
      <c r="AX56" s="26">
        <v>14</v>
      </c>
      <c r="AY56" s="26">
        <v>42</v>
      </c>
      <c r="AZ56" s="26">
        <v>0</v>
      </c>
      <c r="BA56" s="26">
        <v>13</v>
      </c>
      <c r="BB56" s="26">
        <v>16</v>
      </c>
      <c r="BC56" s="26">
        <v>6</v>
      </c>
      <c r="BD56" s="26">
        <v>5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6">
        <v>0</v>
      </c>
      <c r="CB56" s="26">
        <v>0</v>
      </c>
      <c r="CC56" s="26">
        <v>86.3</v>
      </c>
    </row>
    <row r="57" spans="2:81" x14ac:dyDescent="0.25">
      <c r="B57" s="19" t="str">
        <f>"46/3"</f>
        <v>46/3</v>
      </c>
      <c r="C57" s="20" t="s">
        <v>103</v>
      </c>
      <c r="D57" s="21" t="str">
        <f>"150"</f>
        <v>150</v>
      </c>
      <c r="E57" s="21">
        <v>5.3</v>
      </c>
      <c r="F57" s="21">
        <v>0.03</v>
      </c>
      <c r="G57" s="21">
        <v>2.98</v>
      </c>
      <c r="H57" s="21">
        <v>0.66</v>
      </c>
      <c r="I57" s="21">
        <v>34.11</v>
      </c>
      <c r="J57" s="21">
        <v>183.94017449999998</v>
      </c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</row>
    <row r="58" spans="2:81" x14ac:dyDescent="0.25">
      <c r="B58" s="19" t="str">
        <f>"6/10"</f>
        <v>6/10</v>
      </c>
      <c r="C58" s="20" t="s">
        <v>104</v>
      </c>
      <c r="D58" s="21" t="str">
        <f>"180"</f>
        <v>180</v>
      </c>
      <c r="E58" s="21">
        <v>0.92</v>
      </c>
      <c r="F58" s="21">
        <v>0</v>
      </c>
      <c r="G58" s="21">
        <v>0.05</v>
      </c>
      <c r="H58" s="21">
        <v>0.05</v>
      </c>
      <c r="I58" s="21">
        <v>16.46</v>
      </c>
      <c r="J58" s="21">
        <v>62.114543999999995</v>
      </c>
      <c r="K58" s="80">
        <v>0.38</v>
      </c>
      <c r="L58" s="80">
        <v>1.95</v>
      </c>
      <c r="M58" s="80">
        <v>0</v>
      </c>
      <c r="N58" s="80">
        <v>0</v>
      </c>
      <c r="O58" s="80">
        <v>3.37</v>
      </c>
      <c r="P58" s="80">
        <v>0.04</v>
      </c>
      <c r="Q58" s="80">
        <v>1.0900000000000001</v>
      </c>
      <c r="R58" s="80">
        <v>0</v>
      </c>
      <c r="S58" s="80">
        <v>0</v>
      </c>
      <c r="T58" s="80">
        <v>0.05</v>
      </c>
      <c r="U58" s="80">
        <v>0.73</v>
      </c>
      <c r="V58" s="80">
        <v>111.56</v>
      </c>
      <c r="W58" s="80">
        <v>111.68</v>
      </c>
      <c r="X58" s="80">
        <v>17.04</v>
      </c>
      <c r="Y58" s="80">
        <v>9.65</v>
      </c>
      <c r="Z58" s="80">
        <v>19</v>
      </c>
      <c r="AA58" s="80">
        <v>0.62</v>
      </c>
      <c r="AB58" s="80">
        <v>0</v>
      </c>
      <c r="AC58" s="80">
        <v>4.12</v>
      </c>
      <c r="AD58" s="80">
        <v>0.99</v>
      </c>
      <c r="AE58" s="80">
        <v>1.37</v>
      </c>
      <c r="AF58" s="80">
        <v>0.01</v>
      </c>
      <c r="AG58" s="80">
        <v>0.02</v>
      </c>
      <c r="AH58" s="80">
        <v>7.0000000000000007E-2</v>
      </c>
      <c r="AI58" s="80">
        <v>0.2</v>
      </c>
      <c r="AJ58" s="80">
        <v>0.97</v>
      </c>
      <c r="AK58" s="22">
        <v>0</v>
      </c>
      <c r="AL58" s="22">
        <v>24.4</v>
      </c>
      <c r="AM58" s="22">
        <v>27.62</v>
      </c>
      <c r="AN58" s="22">
        <v>30.85</v>
      </c>
      <c r="AO58" s="22">
        <v>42.35</v>
      </c>
      <c r="AP58" s="22">
        <v>9.2100000000000009</v>
      </c>
      <c r="AQ58" s="22">
        <v>24.4</v>
      </c>
      <c r="AR58" s="22">
        <v>5.98</v>
      </c>
      <c r="AS58" s="22">
        <v>20.72</v>
      </c>
      <c r="AT58" s="22">
        <v>18.420000000000002</v>
      </c>
      <c r="AU58" s="22">
        <v>33.61</v>
      </c>
      <c r="AV58" s="22">
        <v>151</v>
      </c>
      <c r="AW58" s="22">
        <v>6.45</v>
      </c>
      <c r="AX58" s="22">
        <v>17.489999999999998</v>
      </c>
      <c r="AY58" s="22">
        <v>126.14</v>
      </c>
      <c r="AZ58" s="22">
        <v>0</v>
      </c>
      <c r="BA58" s="22">
        <v>21.64</v>
      </c>
      <c r="BB58" s="22">
        <v>29</v>
      </c>
      <c r="BC58" s="22">
        <v>23.02</v>
      </c>
      <c r="BD58" s="22">
        <v>6.91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0.18</v>
      </c>
      <c r="BM58" s="22">
        <v>0</v>
      </c>
      <c r="BN58" s="22">
        <v>0.12</v>
      </c>
      <c r="BO58" s="22">
        <v>0.01</v>
      </c>
      <c r="BP58" s="22">
        <v>0.02</v>
      </c>
      <c r="BQ58" s="22">
        <v>0</v>
      </c>
      <c r="BR58" s="22">
        <v>0</v>
      </c>
      <c r="BS58" s="22">
        <v>0</v>
      </c>
      <c r="BT58" s="22">
        <v>0.7</v>
      </c>
      <c r="BU58" s="22">
        <v>0</v>
      </c>
      <c r="BV58" s="22">
        <v>0</v>
      </c>
      <c r="BW58" s="22">
        <v>1.73</v>
      </c>
      <c r="BX58" s="22">
        <v>0</v>
      </c>
      <c r="BY58" s="22">
        <v>0</v>
      </c>
      <c r="BZ58" s="22">
        <v>0</v>
      </c>
      <c r="CA58" s="22">
        <v>0</v>
      </c>
      <c r="CB58" s="22">
        <v>0</v>
      </c>
      <c r="CC58" s="22">
        <v>42.53</v>
      </c>
    </row>
    <row r="59" spans="2:81" x14ac:dyDescent="0.25">
      <c r="B59" s="19" t="str">
        <f>"-"</f>
        <v>-</v>
      </c>
      <c r="C59" s="20" t="s">
        <v>92</v>
      </c>
      <c r="D59" s="21" t="str">
        <f>"30"</f>
        <v>30</v>
      </c>
      <c r="E59" s="21">
        <v>1.98</v>
      </c>
      <c r="F59" s="21">
        <v>0</v>
      </c>
      <c r="G59" s="21">
        <v>0.2</v>
      </c>
      <c r="H59" s="21">
        <v>0.2</v>
      </c>
      <c r="I59" s="21">
        <v>14.07</v>
      </c>
      <c r="J59" s="21">
        <v>67.170299999999997</v>
      </c>
      <c r="K59" s="80">
        <v>0.52</v>
      </c>
      <c r="L59" s="80">
        <v>2.34</v>
      </c>
      <c r="M59" s="80">
        <v>0</v>
      </c>
      <c r="N59" s="80">
        <v>0</v>
      </c>
      <c r="O59" s="80">
        <v>2.38</v>
      </c>
      <c r="P59" s="80">
        <v>12.58</v>
      </c>
      <c r="Q59" s="80">
        <v>2.54</v>
      </c>
      <c r="R59" s="80">
        <v>0</v>
      </c>
      <c r="S59" s="80">
        <v>0</v>
      </c>
      <c r="T59" s="80">
        <v>0.13</v>
      </c>
      <c r="U59" s="80">
        <v>1.42</v>
      </c>
      <c r="V59" s="80">
        <v>147.05000000000001</v>
      </c>
      <c r="W59" s="80">
        <v>407.82</v>
      </c>
      <c r="X59" s="80">
        <v>26.24</v>
      </c>
      <c r="Y59" s="80">
        <v>28.75</v>
      </c>
      <c r="Z59" s="80">
        <v>77.14</v>
      </c>
      <c r="AA59" s="80">
        <v>1.47</v>
      </c>
      <c r="AB59" s="80">
        <v>0</v>
      </c>
      <c r="AC59" s="80">
        <v>981.4</v>
      </c>
      <c r="AD59" s="80">
        <v>181.64</v>
      </c>
      <c r="AE59" s="80">
        <v>1.78</v>
      </c>
      <c r="AF59" s="80">
        <v>0.15</v>
      </c>
      <c r="AG59" s="80">
        <v>0.05</v>
      </c>
      <c r="AH59" s="80">
        <v>0.86</v>
      </c>
      <c r="AI59" s="80">
        <v>1.88</v>
      </c>
      <c r="AJ59" s="80">
        <v>4.07</v>
      </c>
      <c r="AK59" s="22">
        <v>0</v>
      </c>
      <c r="AL59" s="22">
        <v>157.35</v>
      </c>
      <c r="AM59" s="22">
        <v>174.55</v>
      </c>
      <c r="AN59" s="22">
        <v>258.77999999999997</v>
      </c>
      <c r="AO59" s="22">
        <v>248.55</v>
      </c>
      <c r="AP59" s="22">
        <v>34.130000000000003</v>
      </c>
      <c r="AQ59" s="22">
        <v>139.01</v>
      </c>
      <c r="AR59" s="22">
        <v>46.22</v>
      </c>
      <c r="AS59" s="22">
        <v>163.35</v>
      </c>
      <c r="AT59" s="22">
        <v>158.22999999999999</v>
      </c>
      <c r="AU59" s="22">
        <v>302.24</v>
      </c>
      <c r="AV59" s="22">
        <v>357.06</v>
      </c>
      <c r="AW59" s="22">
        <v>72.34</v>
      </c>
      <c r="AX59" s="22">
        <v>154.71</v>
      </c>
      <c r="AY59" s="22">
        <v>565.53</v>
      </c>
      <c r="AZ59" s="22">
        <v>0</v>
      </c>
      <c r="BA59" s="22">
        <v>109.02</v>
      </c>
      <c r="BB59" s="22">
        <v>132.94</v>
      </c>
      <c r="BC59" s="22">
        <v>112.19</v>
      </c>
      <c r="BD59" s="22">
        <v>42.07</v>
      </c>
      <c r="BE59" s="22">
        <v>0</v>
      </c>
      <c r="BF59" s="22">
        <v>0</v>
      </c>
      <c r="BG59" s="22">
        <v>0</v>
      </c>
      <c r="BH59" s="22">
        <v>0</v>
      </c>
      <c r="BI59" s="22">
        <v>0</v>
      </c>
      <c r="BJ59" s="22">
        <v>0</v>
      </c>
      <c r="BK59" s="22">
        <v>0</v>
      </c>
      <c r="BL59" s="22">
        <v>0.28000000000000003</v>
      </c>
      <c r="BM59" s="22">
        <v>0</v>
      </c>
      <c r="BN59" s="22">
        <v>0.16</v>
      </c>
      <c r="BO59" s="22">
        <v>0.01</v>
      </c>
      <c r="BP59" s="22">
        <v>0.02</v>
      </c>
      <c r="BQ59" s="22">
        <v>0</v>
      </c>
      <c r="BR59" s="22">
        <v>0</v>
      </c>
      <c r="BS59" s="22">
        <v>0</v>
      </c>
      <c r="BT59" s="22">
        <v>0.96</v>
      </c>
      <c r="BU59" s="22">
        <v>0</v>
      </c>
      <c r="BV59" s="22">
        <v>0</v>
      </c>
      <c r="BW59" s="22">
        <v>2.25</v>
      </c>
      <c r="BX59" s="22">
        <v>0.02</v>
      </c>
      <c r="BY59" s="22">
        <v>0</v>
      </c>
      <c r="BZ59" s="22">
        <v>0</v>
      </c>
      <c r="CA59" s="22">
        <v>0</v>
      </c>
      <c r="CB59" s="22">
        <v>0</v>
      </c>
      <c r="CC59" s="22">
        <v>173.9</v>
      </c>
    </row>
    <row r="60" spans="2:81" x14ac:dyDescent="0.25">
      <c r="B60" s="16" t="str">
        <f>"-"</f>
        <v>-</v>
      </c>
      <c r="C60" s="17" t="s">
        <v>105</v>
      </c>
      <c r="D60" s="18" t="str">
        <f>"30"</f>
        <v>30</v>
      </c>
      <c r="E60" s="18">
        <v>1.98</v>
      </c>
      <c r="F60" s="18">
        <v>0</v>
      </c>
      <c r="G60" s="18">
        <v>0.36</v>
      </c>
      <c r="H60" s="18">
        <v>0.36</v>
      </c>
      <c r="I60" s="18">
        <v>12.51</v>
      </c>
      <c r="J60" s="18">
        <v>58.013999999999996</v>
      </c>
      <c r="K60" s="80">
        <v>0</v>
      </c>
      <c r="L60" s="80">
        <v>0</v>
      </c>
      <c r="M60" s="80">
        <v>0</v>
      </c>
      <c r="N60" s="80">
        <v>0</v>
      </c>
      <c r="O60" s="80">
        <v>0.12</v>
      </c>
      <c r="P60" s="80">
        <v>4.9800000000000004</v>
      </c>
      <c r="Q60" s="80">
        <v>0.02</v>
      </c>
      <c r="R60" s="80">
        <v>0</v>
      </c>
      <c r="S60" s="80">
        <v>0</v>
      </c>
      <c r="T60" s="80">
        <v>0</v>
      </c>
      <c r="U60" s="80">
        <v>0.22</v>
      </c>
      <c r="V60" s="80">
        <v>0</v>
      </c>
      <c r="W60" s="80">
        <v>0</v>
      </c>
      <c r="X60" s="80">
        <v>0</v>
      </c>
      <c r="Y60" s="80">
        <v>0</v>
      </c>
      <c r="Z60" s="80">
        <v>0</v>
      </c>
      <c r="AA60" s="80">
        <v>0</v>
      </c>
      <c r="AB60" s="80">
        <v>0</v>
      </c>
      <c r="AC60" s="80">
        <v>0</v>
      </c>
      <c r="AD60" s="80">
        <v>0</v>
      </c>
      <c r="AE60" s="80">
        <v>0</v>
      </c>
      <c r="AF60" s="80">
        <v>0</v>
      </c>
      <c r="AG60" s="80">
        <v>0</v>
      </c>
      <c r="AH60" s="80">
        <v>0</v>
      </c>
      <c r="AI60" s="80">
        <v>0</v>
      </c>
      <c r="AJ60" s="80">
        <v>0</v>
      </c>
      <c r="AK60" s="22">
        <v>0</v>
      </c>
      <c r="AL60" s="22">
        <v>41.4</v>
      </c>
      <c r="AM60" s="22">
        <v>43.09</v>
      </c>
      <c r="AN60" s="22">
        <v>65.989999999999995</v>
      </c>
      <c r="AO60" s="22">
        <v>21.88</v>
      </c>
      <c r="AP60" s="22">
        <v>12.97</v>
      </c>
      <c r="AQ60" s="22">
        <v>25.94</v>
      </c>
      <c r="AR60" s="22">
        <v>9.81</v>
      </c>
      <c r="AS60" s="22">
        <v>46.92</v>
      </c>
      <c r="AT60" s="22">
        <v>29.1</v>
      </c>
      <c r="AU60" s="22">
        <v>40.61</v>
      </c>
      <c r="AV60" s="22">
        <v>33.5</v>
      </c>
      <c r="AW60" s="22">
        <v>17.600000000000001</v>
      </c>
      <c r="AX60" s="22">
        <v>31.13</v>
      </c>
      <c r="AY60" s="22">
        <v>260.33999999999997</v>
      </c>
      <c r="AZ60" s="22">
        <v>0</v>
      </c>
      <c r="BA60" s="22">
        <v>84.83</v>
      </c>
      <c r="BB60" s="22">
        <v>36.89</v>
      </c>
      <c r="BC60" s="22">
        <v>24.48</v>
      </c>
      <c r="BD60" s="22">
        <v>19.399999999999999</v>
      </c>
      <c r="BE60" s="22">
        <v>0</v>
      </c>
      <c r="BF60" s="22">
        <v>0</v>
      </c>
      <c r="BG60" s="22">
        <v>0</v>
      </c>
      <c r="BH60" s="22">
        <v>0</v>
      </c>
      <c r="BI60" s="22">
        <v>0</v>
      </c>
      <c r="BJ60" s="22">
        <v>0</v>
      </c>
      <c r="BK60" s="22">
        <v>0</v>
      </c>
      <c r="BL60" s="22">
        <v>0.01</v>
      </c>
      <c r="BM60" s="22">
        <v>0</v>
      </c>
      <c r="BN60" s="22">
        <v>0</v>
      </c>
      <c r="BO60" s="22">
        <v>0</v>
      </c>
      <c r="BP60" s="22">
        <v>0</v>
      </c>
      <c r="BQ60" s="22">
        <v>0</v>
      </c>
      <c r="BR60" s="22">
        <v>0</v>
      </c>
      <c r="BS60" s="22">
        <v>0</v>
      </c>
      <c r="BT60" s="22">
        <v>0.01</v>
      </c>
      <c r="BU60" s="22">
        <v>0</v>
      </c>
      <c r="BV60" s="22">
        <v>0</v>
      </c>
      <c r="BW60" s="22">
        <v>0.05</v>
      </c>
      <c r="BX60" s="22">
        <v>0</v>
      </c>
      <c r="BY60" s="22">
        <v>0</v>
      </c>
      <c r="BZ60" s="22">
        <v>0</v>
      </c>
      <c r="CA60" s="22">
        <v>0</v>
      </c>
      <c r="CB60" s="22">
        <v>0</v>
      </c>
      <c r="CC60" s="22">
        <v>4.6900000000000004</v>
      </c>
    </row>
    <row r="61" spans="2:81" x14ac:dyDescent="0.25">
      <c r="B61" s="23"/>
      <c r="C61" s="24" t="s">
        <v>106</v>
      </c>
      <c r="D61" s="25"/>
      <c r="E61" s="25">
        <v>20.45</v>
      </c>
      <c r="F61" s="25">
        <v>6.77</v>
      </c>
      <c r="G61" s="25">
        <v>19.43</v>
      </c>
      <c r="H61" s="25">
        <v>7.75</v>
      </c>
      <c r="I61" s="25">
        <v>98.66</v>
      </c>
      <c r="J61" s="25">
        <v>635.05999999999995</v>
      </c>
      <c r="K61" s="80">
        <v>5.75</v>
      </c>
      <c r="L61" s="80">
        <v>3.9</v>
      </c>
      <c r="M61" s="80">
        <v>0</v>
      </c>
      <c r="N61" s="80">
        <v>0</v>
      </c>
      <c r="O61" s="80">
        <v>1.99</v>
      </c>
      <c r="P61" s="80">
        <v>23.92</v>
      </c>
      <c r="Q61" s="80">
        <v>1.62</v>
      </c>
      <c r="R61" s="80">
        <v>0</v>
      </c>
      <c r="S61" s="80">
        <v>0</v>
      </c>
      <c r="T61" s="80">
        <v>7.0000000000000007E-2</v>
      </c>
      <c r="U61" s="80">
        <v>1.3</v>
      </c>
      <c r="V61" s="80">
        <v>155.31</v>
      </c>
      <c r="W61" s="80">
        <v>210.72</v>
      </c>
      <c r="X61" s="80">
        <v>13.62</v>
      </c>
      <c r="Y61" s="80">
        <v>34.04</v>
      </c>
      <c r="Z61" s="80">
        <v>136.44</v>
      </c>
      <c r="AA61" s="80">
        <v>1.29</v>
      </c>
      <c r="AB61" s="80">
        <v>0</v>
      </c>
      <c r="AC61" s="80">
        <v>1728</v>
      </c>
      <c r="AD61" s="80">
        <v>360</v>
      </c>
      <c r="AE61" s="80">
        <v>3.11</v>
      </c>
      <c r="AF61" s="80">
        <v>0.24</v>
      </c>
      <c r="AG61" s="80">
        <v>0.08</v>
      </c>
      <c r="AH61" s="80">
        <v>1.69</v>
      </c>
      <c r="AI61" s="80">
        <v>4.6500000000000004</v>
      </c>
      <c r="AJ61" s="80">
        <v>0.72</v>
      </c>
      <c r="AK61" s="22">
        <v>0</v>
      </c>
      <c r="AL61" s="22">
        <v>603.76</v>
      </c>
      <c r="AM61" s="22">
        <v>478.11</v>
      </c>
      <c r="AN61" s="22">
        <v>815.1</v>
      </c>
      <c r="AO61" s="22">
        <v>765.8</v>
      </c>
      <c r="AP61" s="22">
        <v>240.66</v>
      </c>
      <c r="AQ61" s="22">
        <v>449.4</v>
      </c>
      <c r="AR61" s="22">
        <v>140.32</v>
      </c>
      <c r="AS61" s="22">
        <v>453.06</v>
      </c>
      <c r="AT61" s="22">
        <v>566.94000000000005</v>
      </c>
      <c r="AU61" s="22">
        <v>644.72</v>
      </c>
      <c r="AV61" s="22">
        <v>917.13</v>
      </c>
      <c r="AW61" s="22">
        <v>363.12</v>
      </c>
      <c r="AX61" s="22">
        <v>510.71</v>
      </c>
      <c r="AY61" s="22">
        <v>1640.64</v>
      </c>
      <c r="AZ61" s="22">
        <v>90.24</v>
      </c>
      <c r="BA61" s="22">
        <v>400.1</v>
      </c>
      <c r="BB61" s="22">
        <v>436.71</v>
      </c>
      <c r="BC61" s="22">
        <v>367.39</v>
      </c>
      <c r="BD61" s="22">
        <v>154.41999999999999</v>
      </c>
      <c r="BE61" s="22">
        <v>0</v>
      </c>
      <c r="BF61" s="22">
        <v>0</v>
      </c>
      <c r="BG61" s="22">
        <v>0</v>
      </c>
      <c r="BH61" s="22">
        <v>0</v>
      </c>
      <c r="BI61" s="22">
        <v>0</v>
      </c>
      <c r="BJ61" s="22">
        <v>0</v>
      </c>
      <c r="BK61" s="22">
        <v>0</v>
      </c>
      <c r="BL61" s="22">
        <v>0.39</v>
      </c>
      <c r="BM61" s="22">
        <v>0</v>
      </c>
      <c r="BN61" s="22">
        <v>0.23</v>
      </c>
      <c r="BO61" s="22">
        <v>0.02</v>
      </c>
      <c r="BP61" s="22">
        <v>0.04</v>
      </c>
      <c r="BQ61" s="22">
        <v>0</v>
      </c>
      <c r="BR61" s="22">
        <v>0</v>
      </c>
      <c r="BS61" s="22">
        <v>0</v>
      </c>
      <c r="BT61" s="22">
        <v>1.35</v>
      </c>
      <c r="BU61" s="22">
        <v>0</v>
      </c>
      <c r="BV61" s="22">
        <v>0</v>
      </c>
      <c r="BW61" s="22">
        <v>3.61</v>
      </c>
      <c r="BX61" s="22">
        <v>0</v>
      </c>
      <c r="BY61" s="22">
        <v>0</v>
      </c>
      <c r="BZ61" s="22">
        <v>0</v>
      </c>
      <c r="CA61" s="22">
        <v>0</v>
      </c>
      <c r="CB61" s="22">
        <v>0</v>
      </c>
      <c r="CC61" s="22">
        <v>129.63999999999999</v>
      </c>
    </row>
    <row r="62" spans="2:81" x14ac:dyDescent="0.25">
      <c r="C62" s="15" t="s">
        <v>107</v>
      </c>
      <c r="K62" s="80">
        <v>0.01</v>
      </c>
      <c r="L62" s="80">
        <v>0</v>
      </c>
      <c r="M62" s="80">
        <v>0</v>
      </c>
      <c r="N62" s="80">
        <v>0</v>
      </c>
      <c r="O62" s="80">
        <v>15.77</v>
      </c>
      <c r="P62" s="80">
        <v>0.38</v>
      </c>
      <c r="Q62" s="80">
        <v>1.39</v>
      </c>
      <c r="R62" s="80">
        <v>0</v>
      </c>
      <c r="S62" s="80">
        <v>0</v>
      </c>
      <c r="T62" s="80">
        <v>0.31</v>
      </c>
      <c r="U62" s="80">
        <v>0.31</v>
      </c>
      <c r="V62" s="80">
        <v>0.8</v>
      </c>
      <c r="W62" s="80">
        <v>3.47</v>
      </c>
      <c r="X62" s="80">
        <v>4.0599999999999996</v>
      </c>
      <c r="Y62" s="80">
        <v>1.03</v>
      </c>
      <c r="Z62" s="80">
        <v>1</v>
      </c>
      <c r="AA62" s="80">
        <v>0.21</v>
      </c>
      <c r="AB62" s="80">
        <v>0</v>
      </c>
      <c r="AC62" s="80">
        <v>315.89999999999998</v>
      </c>
      <c r="AD62" s="80">
        <v>58.59</v>
      </c>
      <c r="AE62" s="80">
        <v>0.23</v>
      </c>
      <c r="AF62" s="80">
        <v>0.01</v>
      </c>
      <c r="AG62" s="80">
        <v>0.02</v>
      </c>
      <c r="AH62" s="80">
        <v>7.0000000000000007E-2</v>
      </c>
      <c r="AI62" s="80">
        <v>0.09</v>
      </c>
      <c r="AJ62" s="80">
        <v>35.1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2">
        <v>0</v>
      </c>
      <c r="BF62" s="22">
        <v>0</v>
      </c>
      <c r="BG62" s="22">
        <v>0</v>
      </c>
      <c r="BH62" s="22">
        <v>0</v>
      </c>
      <c r="BI62" s="22">
        <v>0</v>
      </c>
      <c r="BJ62" s="22">
        <v>0</v>
      </c>
      <c r="BK62" s="22">
        <v>0</v>
      </c>
      <c r="BL62" s="22">
        <v>0</v>
      </c>
      <c r="BM62" s="22">
        <v>0</v>
      </c>
      <c r="BN62" s="22">
        <v>0</v>
      </c>
      <c r="BO62" s="22">
        <v>0</v>
      </c>
      <c r="BP62" s="22">
        <v>0</v>
      </c>
      <c r="BQ62" s="22">
        <v>0</v>
      </c>
      <c r="BR62" s="22">
        <v>0</v>
      </c>
      <c r="BS62" s="22">
        <v>0</v>
      </c>
      <c r="BT62" s="22">
        <v>0</v>
      </c>
      <c r="BU62" s="22">
        <v>0</v>
      </c>
      <c r="BV62" s="22">
        <v>0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0</v>
      </c>
      <c r="CC62" s="22">
        <v>215.11</v>
      </c>
    </row>
    <row r="63" spans="2:81" x14ac:dyDescent="0.25">
      <c r="B63" s="19" t="str">
        <f>"5/9"</f>
        <v>5/9</v>
      </c>
      <c r="C63" s="20" t="s">
        <v>108</v>
      </c>
      <c r="D63" s="21" t="str">
        <f>"50"</f>
        <v>50</v>
      </c>
      <c r="E63" s="21">
        <v>7.42</v>
      </c>
      <c r="F63" s="21">
        <v>6.74</v>
      </c>
      <c r="G63" s="21">
        <v>6.22</v>
      </c>
      <c r="H63" s="21">
        <v>0.81</v>
      </c>
      <c r="I63" s="21">
        <v>4.6399999999999997</v>
      </c>
      <c r="J63" s="21">
        <v>104.34760499999999</v>
      </c>
      <c r="K63" s="80">
        <v>0</v>
      </c>
      <c r="L63" s="80">
        <v>0</v>
      </c>
      <c r="M63" s="80">
        <v>0</v>
      </c>
      <c r="N63" s="80">
        <v>0</v>
      </c>
      <c r="O63" s="80">
        <v>0.17</v>
      </c>
      <c r="P63" s="80">
        <v>6.84</v>
      </c>
      <c r="Q63" s="80">
        <v>0.03</v>
      </c>
      <c r="R63" s="80">
        <v>0</v>
      </c>
      <c r="S63" s="80">
        <v>0</v>
      </c>
      <c r="T63" s="80">
        <v>0</v>
      </c>
      <c r="U63" s="80">
        <v>0.27</v>
      </c>
      <c r="V63" s="80">
        <v>0</v>
      </c>
      <c r="W63" s="80">
        <v>0</v>
      </c>
      <c r="X63" s="80">
        <v>0</v>
      </c>
      <c r="Y63" s="80">
        <v>0</v>
      </c>
      <c r="Z63" s="80">
        <v>0</v>
      </c>
      <c r="AA63" s="80">
        <v>0</v>
      </c>
      <c r="AB63" s="80">
        <v>0</v>
      </c>
      <c r="AC63" s="80">
        <v>0</v>
      </c>
      <c r="AD63" s="80">
        <v>0</v>
      </c>
      <c r="AE63" s="80">
        <v>0</v>
      </c>
      <c r="AF63" s="80">
        <v>0</v>
      </c>
      <c r="AG63" s="80">
        <v>0</v>
      </c>
      <c r="AH63" s="80">
        <v>0</v>
      </c>
      <c r="AI63" s="80">
        <v>0</v>
      </c>
      <c r="AJ63" s="80">
        <v>0</v>
      </c>
      <c r="AK63" s="22">
        <v>0</v>
      </c>
      <c r="AL63" s="22">
        <v>47.89</v>
      </c>
      <c r="AM63" s="22">
        <v>49.85</v>
      </c>
      <c r="AN63" s="22">
        <v>76.34</v>
      </c>
      <c r="AO63" s="22">
        <v>25.32</v>
      </c>
      <c r="AP63" s="22">
        <v>15.01</v>
      </c>
      <c r="AQ63" s="22">
        <v>30.02</v>
      </c>
      <c r="AR63" s="22">
        <v>11.35</v>
      </c>
      <c r="AS63" s="22">
        <v>54.29</v>
      </c>
      <c r="AT63" s="22">
        <v>33.67</v>
      </c>
      <c r="AU63" s="22">
        <v>46.98</v>
      </c>
      <c r="AV63" s="22">
        <v>38.76</v>
      </c>
      <c r="AW63" s="22">
        <v>20.36</v>
      </c>
      <c r="AX63" s="22">
        <v>36.020000000000003</v>
      </c>
      <c r="AY63" s="22">
        <v>301.19</v>
      </c>
      <c r="AZ63" s="22">
        <v>0</v>
      </c>
      <c r="BA63" s="22">
        <v>98.14</v>
      </c>
      <c r="BB63" s="22">
        <v>42.67</v>
      </c>
      <c r="BC63" s="22">
        <v>28.32</v>
      </c>
      <c r="BD63" s="22">
        <v>22.45</v>
      </c>
      <c r="BE63" s="22">
        <v>0</v>
      </c>
      <c r="BF63" s="22">
        <v>0</v>
      </c>
      <c r="BG63" s="22">
        <v>0</v>
      </c>
      <c r="BH63" s="22">
        <v>0</v>
      </c>
      <c r="BI63" s="22">
        <v>0</v>
      </c>
      <c r="BJ63" s="22">
        <v>0</v>
      </c>
      <c r="BK63" s="22">
        <v>0</v>
      </c>
      <c r="BL63" s="22">
        <v>0.01</v>
      </c>
      <c r="BM63" s="22">
        <v>0</v>
      </c>
      <c r="BN63" s="22">
        <v>0</v>
      </c>
      <c r="BO63" s="22">
        <v>0</v>
      </c>
      <c r="BP63" s="22">
        <v>0</v>
      </c>
      <c r="BQ63" s="22">
        <v>0</v>
      </c>
      <c r="BR63" s="22">
        <v>0</v>
      </c>
      <c r="BS63" s="22">
        <v>0</v>
      </c>
      <c r="BT63" s="22">
        <v>0.01</v>
      </c>
      <c r="BU63" s="22">
        <v>0</v>
      </c>
      <c r="BV63" s="22">
        <v>0</v>
      </c>
      <c r="BW63" s="22">
        <v>0.04</v>
      </c>
      <c r="BX63" s="22">
        <v>0</v>
      </c>
      <c r="BY63" s="22">
        <v>0</v>
      </c>
      <c r="BZ63" s="22">
        <v>0</v>
      </c>
      <c r="CA63" s="22">
        <v>0</v>
      </c>
      <c r="CB63" s="22">
        <v>0</v>
      </c>
      <c r="CC63" s="22">
        <v>5.87</v>
      </c>
    </row>
    <row r="64" spans="2:81" x14ac:dyDescent="0.25">
      <c r="B64" s="19" t="str">
        <f>"11/3"</f>
        <v>11/3</v>
      </c>
      <c r="C64" s="20" t="s">
        <v>109</v>
      </c>
      <c r="D64" s="21" t="str">
        <f>"130"</f>
        <v>130</v>
      </c>
      <c r="E64" s="21">
        <v>3.03</v>
      </c>
      <c r="F64" s="21">
        <v>0</v>
      </c>
      <c r="G64" s="21">
        <v>2.4700000000000002</v>
      </c>
      <c r="H64" s="21">
        <v>2.81</v>
      </c>
      <c r="I64" s="21">
        <v>15.04</v>
      </c>
      <c r="J64" s="21">
        <v>87.63372713333348</v>
      </c>
      <c r="K64" s="82">
        <v>0.04</v>
      </c>
      <c r="L64" s="82">
        <v>0</v>
      </c>
      <c r="M64" s="82">
        <v>0</v>
      </c>
      <c r="N64" s="82">
        <v>0</v>
      </c>
      <c r="O64" s="82">
        <v>0.24</v>
      </c>
      <c r="P64" s="82">
        <v>6.44</v>
      </c>
      <c r="Q64" s="82">
        <v>1.66</v>
      </c>
      <c r="R64" s="82">
        <v>0</v>
      </c>
      <c r="S64" s="82">
        <v>0</v>
      </c>
      <c r="T64" s="82">
        <v>0.2</v>
      </c>
      <c r="U64" s="82">
        <v>0.5</v>
      </c>
      <c r="V64" s="82">
        <v>122</v>
      </c>
      <c r="W64" s="82">
        <v>49</v>
      </c>
      <c r="X64" s="82">
        <v>7</v>
      </c>
      <c r="Y64" s="82">
        <v>9.4</v>
      </c>
      <c r="Z64" s="82">
        <v>31.6</v>
      </c>
      <c r="AA64" s="82">
        <v>0.78</v>
      </c>
      <c r="AB64" s="82">
        <v>0</v>
      </c>
      <c r="AC64" s="82">
        <v>1</v>
      </c>
      <c r="AD64" s="82">
        <v>0.2</v>
      </c>
      <c r="AE64" s="82">
        <v>0.28000000000000003</v>
      </c>
      <c r="AF64" s="82">
        <v>0.04</v>
      </c>
      <c r="AG64" s="82">
        <v>0.02</v>
      </c>
      <c r="AH64" s="82">
        <v>0.14000000000000001</v>
      </c>
      <c r="AI64" s="82">
        <v>0.4</v>
      </c>
      <c r="AJ64" s="82">
        <v>0</v>
      </c>
      <c r="AK64" s="13">
        <v>0</v>
      </c>
      <c r="AL64" s="13">
        <v>64.400000000000006</v>
      </c>
      <c r="AM64" s="13">
        <v>49.6</v>
      </c>
      <c r="AN64" s="13">
        <v>85.4</v>
      </c>
      <c r="AO64" s="13">
        <v>44.6</v>
      </c>
      <c r="AP64" s="13">
        <v>18.600000000000001</v>
      </c>
      <c r="AQ64" s="13">
        <v>39.6</v>
      </c>
      <c r="AR64" s="13">
        <v>16</v>
      </c>
      <c r="AS64" s="13">
        <v>74.2</v>
      </c>
      <c r="AT64" s="13">
        <v>59.4</v>
      </c>
      <c r="AU64" s="13">
        <v>58.2</v>
      </c>
      <c r="AV64" s="13">
        <v>92.8</v>
      </c>
      <c r="AW64" s="13">
        <v>24.8</v>
      </c>
      <c r="AX64" s="13">
        <v>62</v>
      </c>
      <c r="AY64" s="13">
        <v>311.8</v>
      </c>
      <c r="AZ64" s="13">
        <v>0</v>
      </c>
      <c r="BA64" s="13">
        <v>105.2</v>
      </c>
      <c r="BB64" s="13">
        <v>58.2</v>
      </c>
      <c r="BC64" s="13">
        <v>36</v>
      </c>
      <c r="BD64" s="13">
        <v>26</v>
      </c>
      <c r="BE64" s="13">
        <v>0</v>
      </c>
      <c r="BF64" s="13">
        <v>0</v>
      </c>
      <c r="BG64" s="13">
        <v>0</v>
      </c>
      <c r="BH64" s="13">
        <v>0</v>
      </c>
      <c r="BI64" s="13">
        <v>0</v>
      </c>
      <c r="BJ64" s="13">
        <v>0</v>
      </c>
      <c r="BK64" s="13">
        <v>0</v>
      </c>
      <c r="BL64" s="13">
        <v>0.03</v>
      </c>
      <c r="BM64" s="13">
        <v>0</v>
      </c>
      <c r="BN64" s="13">
        <v>0</v>
      </c>
      <c r="BO64" s="13">
        <v>0</v>
      </c>
      <c r="BP64" s="13">
        <v>0</v>
      </c>
      <c r="BQ64" s="13">
        <v>0</v>
      </c>
      <c r="BR64" s="13">
        <v>0</v>
      </c>
      <c r="BS64" s="13">
        <v>0</v>
      </c>
      <c r="BT64" s="13">
        <v>0.02</v>
      </c>
      <c r="BU64" s="13">
        <v>0</v>
      </c>
      <c r="BV64" s="13">
        <v>0</v>
      </c>
      <c r="BW64" s="13">
        <v>0.1</v>
      </c>
      <c r="BX64" s="13">
        <v>0.02</v>
      </c>
      <c r="BY64" s="13">
        <v>0</v>
      </c>
      <c r="BZ64" s="13">
        <v>0</v>
      </c>
      <c r="CA64" s="13">
        <v>0</v>
      </c>
      <c r="CB64" s="13">
        <v>0</v>
      </c>
      <c r="CC64" s="13">
        <v>9.4</v>
      </c>
    </row>
    <row r="65" spans="2:81" x14ac:dyDescent="0.25">
      <c r="B65" s="19" t="str">
        <f>"23/12"</f>
        <v>23/12</v>
      </c>
      <c r="C65" s="20" t="s">
        <v>110</v>
      </c>
      <c r="D65" s="21" t="str">
        <f>"30"</f>
        <v>30</v>
      </c>
      <c r="E65" s="21">
        <v>1.96</v>
      </c>
      <c r="F65" s="21">
        <v>0.55000000000000004</v>
      </c>
      <c r="G65" s="21">
        <v>2.31</v>
      </c>
      <c r="H65" s="21">
        <v>1.5</v>
      </c>
      <c r="I65" s="21">
        <v>17</v>
      </c>
      <c r="J65" s="21">
        <v>95.083291720000005</v>
      </c>
      <c r="K65" s="84">
        <v>6.71</v>
      </c>
      <c r="L65" s="84">
        <v>8.19</v>
      </c>
      <c r="M65" s="84">
        <v>0</v>
      </c>
      <c r="N65" s="84">
        <v>0</v>
      </c>
      <c r="O65" s="84">
        <v>24.04</v>
      </c>
      <c r="P65" s="84">
        <v>55.19</v>
      </c>
      <c r="Q65" s="84">
        <v>8.35</v>
      </c>
      <c r="R65" s="84">
        <v>0</v>
      </c>
      <c r="S65" s="84">
        <v>0</v>
      </c>
      <c r="T65" s="84">
        <v>0.76</v>
      </c>
      <c r="U65" s="84">
        <v>4.75</v>
      </c>
      <c r="V65" s="84">
        <v>536.72</v>
      </c>
      <c r="W65" s="84">
        <v>782.7</v>
      </c>
      <c r="X65" s="84">
        <v>67.95</v>
      </c>
      <c r="Y65" s="84">
        <v>82.87</v>
      </c>
      <c r="Z65" s="84">
        <v>265.18</v>
      </c>
      <c r="AA65" s="84">
        <v>4.3600000000000003</v>
      </c>
      <c r="AB65" s="84">
        <v>0</v>
      </c>
      <c r="AC65" s="84">
        <v>3030.42</v>
      </c>
      <c r="AD65" s="84">
        <v>601.41999999999996</v>
      </c>
      <c r="AE65" s="84">
        <v>6.77</v>
      </c>
      <c r="AF65" s="84">
        <v>0.44</v>
      </c>
      <c r="AG65" s="84">
        <v>0.19</v>
      </c>
      <c r="AH65" s="84">
        <v>2.83</v>
      </c>
      <c r="AI65" s="84">
        <v>7.22</v>
      </c>
      <c r="AJ65" s="84">
        <v>40.86</v>
      </c>
      <c r="AK65" s="26">
        <v>0</v>
      </c>
      <c r="AL65" s="26">
        <v>939.21</v>
      </c>
      <c r="AM65" s="26">
        <v>822.82</v>
      </c>
      <c r="AN65" s="26">
        <v>1332.45</v>
      </c>
      <c r="AO65" s="26">
        <v>1148.51</v>
      </c>
      <c r="AP65" s="26">
        <v>330.58</v>
      </c>
      <c r="AQ65" s="26">
        <v>708.36</v>
      </c>
      <c r="AR65" s="26">
        <v>229.69</v>
      </c>
      <c r="AS65" s="26">
        <v>812.54</v>
      </c>
      <c r="AT65" s="26">
        <v>865.76</v>
      </c>
      <c r="AU65" s="26">
        <v>1126.3499999999999</v>
      </c>
      <c r="AV65" s="26">
        <v>1590.25</v>
      </c>
      <c r="AW65" s="26">
        <v>504.66</v>
      </c>
      <c r="AX65" s="26">
        <v>812.06</v>
      </c>
      <c r="AY65" s="26">
        <v>3205.65</v>
      </c>
      <c r="AZ65" s="26">
        <v>90.24</v>
      </c>
      <c r="BA65" s="26">
        <v>818.92</v>
      </c>
      <c r="BB65" s="26">
        <v>736.41</v>
      </c>
      <c r="BC65" s="26">
        <v>591.4</v>
      </c>
      <c r="BD65" s="26">
        <v>271.25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0.9</v>
      </c>
      <c r="BM65" s="26">
        <v>0</v>
      </c>
      <c r="BN65" s="26">
        <v>0.51</v>
      </c>
      <c r="BO65" s="26">
        <v>0.04</v>
      </c>
      <c r="BP65" s="26">
        <v>0.08</v>
      </c>
      <c r="BQ65" s="26">
        <v>0</v>
      </c>
      <c r="BR65" s="26">
        <v>0</v>
      </c>
      <c r="BS65" s="26">
        <v>0.01</v>
      </c>
      <c r="BT65" s="26">
        <v>3.05</v>
      </c>
      <c r="BU65" s="26">
        <v>0</v>
      </c>
      <c r="BV65" s="26">
        <v>0</v>
      </c>
      <c r="BW65" s="26">
        <v>7.78</v>
      </c>
      <c r="BX65" s="26">
        <v>0.04</v>
      </c>
      <c r="BY65" s="26">
        <v>0</v>
      </c>
      <c r="BZ65" s="26">
        <v>0</v>
      </c>
      <c r="CA65" s="26">
        <v>0</v>
      </c>
      <c r="CB65" s="26">
        <v>0</v>
      </c>
      <c r="CC65" s="26">
        <v>581.15</v>
      </c>
    </row>
    <row r="66" spans="2:81" x14ac:dyDescent="0.25">
      <c r="B66" s="16" t="str">
        <f>"27/10"</f>
        <v>27/10</v>
      </c>
      <c r="C66" s="17" t="s">
        <v>111</v>
      </c>
      <c r="D66" s="18" t="str">
        <f>"200"</f>
        <v>200</v>
      </c>
      <c r="E66" s="18">
        <v>0.08</v>
      </c>
      <c r="F66" s="18">
        <v>0</v>
      </c>
      <c r="G66" s="18">
        <v>0.02</v>
      </c>
      <c r="H66" s="18">
        <v>0.02</v>
      </c>
      <c r="I66" s="18">
        <v>9.84</v>
      </c>
      <c r="J66" s="18">
        <v>37.802231999999989</v>
      </c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</row>
    <row r="67" spans="2:81" x14ac:dyDescent="0.25">
      <c r="B67" s="23"/>
      <c r="C67" s="24" t="s">
        <v>112</v>
      </c>
      <c r="D67" s="25"/>
      <c r="E67" s="25">
        <v>12.48</v>
      </c>
      <c r="F67" s="25">
        <v>7.29</v>
      </c>
      <c r="G67" s="25">
        <v>11.02</v>
      </c>
      <c r="H67" s="25">
        <v>5.14</v>
      </c>
      <c r="I67" s="25">
        <v>46.52</v>
      </c>
      <c r="J67" s="25">
        <v>324.87</v>
      </c>
      <c r="K67" s="80">
        <v>2</v>
      </c>
      <c r="L67" s="80">
        <v>0</v>
      </c>
      <c r="M67" s="80">
        <v>0</v>
      </c>
      <c r="N67" s="80">
        <v>0</v>
      </c>
      <c r="O67" s="80">
        <v>14.4</v>
      </c>
      <c r="P67" s="80">
        <v>0</v>
      </c>
      <c r="Q67" s="80">
        <v>0.04</v>
      </c>
      <c r="R67" s="80">
        <v>0</v>
      </c>
      <c r="S67" s="80">
        <v>0</v>
      </c>
      <c r="T67" s="80">
        <v>0.1</v>
      </c>
      <c r="U67" s="80">
        <v>0.73</v>
      </c>
      <c r="V67" s="80">
        <v>49.6</v>
      </c>
      <c r="W67" s="80">
        <v>144.84</v>
      </c>
      <c r="X67" s="80">
        <v>116.69</v>
      </c>
      <c r="Y67" s="80">
        <v>13.3</v>
      </c>
      <c r="Z67" s="80">
        <v>83.7</v>
      </c>
      <c r="AA67" s="80">
        <v>0.13</v>
      </c>
      <c r="AB67" s="80">
        <v>20</v>
      </c>
      <c r="AC67" s="80">
        <v>9</v>
      </c>
      <c r="AD67" s="80">
        <v>22</v>
      </c>
      <c r="AE67" s="80">
        <v>0</v>
      </c>
      <c r="AF67" s="80">
        <v>0.03</v>
      </c>
      <c r="AG67" s="80">
        <v>0.14000000000000001</v>
      </c>
      <c r="AH67" s="80">
        <v>0.09</v>
      </c>
      <c r="AI67" s="80">
        <v>0.8</v>
      </c>
      <c r="AJ67" s="80">
        <v>0.52</v>
      </c>
      <c r="AK67" s="22">
        <v>0</v>
      </c>
      <c r="AL67" s="22">
        <v>159.74</v>
      </c>
      <c r="AM67" s="22">
        <v>157.78</v>
      </c>
      <c r="AN67" s="22">
        <v>270.48</v>
      </c>
      <c r="AO67" s="22">
        <v>217.56</v>
      </c>
      <c r="AP67" s="22">
        <v>72.52</v>
      </c>
      <c r="AQ67" s="22">
        <v>127.4</v>
      </c>
      <c r="AR67" s="22">
        <v>42.14</v>
      </c>
      <c r="AS67" s="22">
        <v>143.08000000000001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180.32</v>
      </c>
      <c r="BD67" s="22">
        <v>25.48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0</v>
      </c>
      <c r="CC67" s="22">
        <v>188.44</v>
      </c>
    </row>
    <row r="68" spans="2:81" x14ac:dyDescent="0.25">
      <c r="B68" s="23"/>
      <c r="C68" s="24" t="s">
        <v>113</v>
      </c>
      <c r="D68" s="25"/>
      <c r="E68" s="25">
        <v>41.81</v>
      </c>
      <c r="F68" s="25">
        <v>16.48</v>
      </c>
      <c r="G68" s="25">
        <v>43.14</v>
      </c>
      <c r="H68" s="25">
        <v>14.41</v>
      </c>
      <c r="I68" s="25">
        <v>209.7</v>
      </c>
      <c r="J68" s="25">
        <v>1364.91</v>
      </c>
      <c r="K68" s="80">
        <v>4.3600000000000003</v>
      </c>
      <c r="L68" s="80">
        <v>0.11</v>
      </c>
      <c r="M68" s="80">
        <v>0</v>
      </c>
      <c r="N68" s="80">
        <v>0</v>
      </c>
      <c r="O68" s="80">
        <v>7.99</v>
      </c>
      <c r="P68" s="80">
        <v>0</v>
      </c>
      <c r="Q68" s="80">
        <v>0.56000000000000005</v>
      </c>
      <c r="R68" s="80">
        <v>0</v>
      </c>
      <c r="S68" s="80">
        <v>0</v>
      </c>
      <c r="T68" s="80">
        <v>0.1</v>
      </c>
      <c r="U68" s="80">
        <v>1.47</v>
      </c>
      <c r="V68" s="80">
        <v>246.14</v>
      </c>
      <c r="W68" s="80">
        <v>171.83</v>
      </c>
      <c r="X68" s="80">
        <v>121.93</v>
      </c>
      <c r="Y68" s="80">
        <v>14.54</v>
      </c>
      <c r="Z68" s="80">
        <v>84.98</v>
      </c>
      <c r="AA68" s="80">
        <v>0.17</v>
      </c>
      <c r="AB68" s="80">
        <v>24</v>
      </c>
      <c r="AC68" s="80">
        <v>20</v>
      </c>
      <c r="AD68" s="80">
        <v>44.5</v>
      </c>
      <c r="AE68" s="80">
        <v>0.05</v>
      </c>
      <c r="AF68" s="80">
        <v>0.03</v>
      </c>
      <c r="AG68" s="80">
        <v>0.13</v>
      </c>
      <c r="AH68" s="80">
        <v>0.15</v>
      </c>
      <c r="AI68" s="80">
        <v>0.81</v>
      </c>
      <c r="AJ68" s="80">
        <v>2.68</v>
      </c>
      <c r="AK68" s="22">
        <v>0</v>
      </c>
      <c r="AL68" s="22">
        <v>155.19999999999999</v>
      </c>
      <c r="AM68" s="22">
        <v>153.28</v>
      </c>
      <c r="AN68" s="22">
        <v>263.02999999999997</v>
      </c>
      <c r="AO68" s="22">
        <v>210.81</v>
      </c>
      <c r="AP68" s="22">
        <v>70.36</v>
      </c>
      <c r="AQ68" s="22">
        <v>124.42</v>
      </c>
      <c r="AR68" s="22">
        <v>42.44</v>
      </c>
      <c r="AS68" s="22">
        <v>139.22</v>
      </c>
      <c r="AT68" s="22">
        <v>1.7</v>
      </c>
      <c r="AU68" s="22">
        <v>1.23</v>
      </c>
      <c r="AV68" s="22">
        <v>2.7</v>
      </c>
      <c r="AW68" s="22">
        <v>1.65</v>
      </c>
      <c r="AX68" s="22">
        <v>1.1299999999999999</v>
      </c>
      <c r="AY68" s="22">
        <v>6.73</v>
      </c>
      <c r="AZ68" s="22">
        <v>0</v>
      </c>
      <c r="BA68" s="22">
        <v>2.2599999999999998</v>
      </c>
      <c r="BB68" s="22">
        <v>2.5499999999999998</v>
      </c>
      <c r="BC68" s="22">
        <v>174.94</v>
      </c>
      <c r="BD68" s="22">
        <v>24.91</v>
      </c>
      <c r="BE68" s="22">
        <v>0.12</v>
      </c>
      <c r="BF68" s="22">
        <v>0.05</v>
      </c>
      <c r="BG68" s="22">
        <v>0.03</v>
      </c>
      <c r="BH68" s="22">
        <v>7.0000000000000007E-2</v>
      </c>
      <c r="BI68" s="22">
        <v>0.08</v>
      </c>
      <c r="BJ68" s="22">
        <v>0.35</v>
      </c>
      <c r="BK68" s="22">
        <v>0</v>
      </c>
      <c r="BL68" s="22">
        <v>0.98</v>
      </c>
      <c r="BM68" s="22">
        <v>0</v>
      </c>
      <c r="BN68" s="22">
        <v>0.3</v>
      </c>
      <c r="BO68" s="22">
        <v>0</v>
      </c>
      <c r="BP68" s="22">
        <v>0</v>
      </c>
      <c r="BQ68" s="22">
        <v>0</v>
      </c>
      <c r="BR68" s="22">
        <v>7.0000000000000007E-2</v>
      </c>
      <c r="BS68" s="22">
        <v>0.1</v>
      </c>
      <c r="BT68" s="22">
        <v>0.8</v>
      </c>
      <c r="BU68" s="22">
        <v>0</v>
      </c>
      <c r="BV68" s="22">
        <v>0</v>
      </c>
      <c r="BW68" s="22">
        <v>0.05</v>
      </c>
      <c r="BX68" s="22">
        <v>0.01</v>
      </c>
      <c r="BY68" s="22">
        <v>0</v>
      </c>
      <c r="BZ68" s="22">
        <v>0</v>
      </c>
      <c r="CA68" s="22">
        <v>0</v>
      </c>
      <c r="CB68" s="22">
        <v>0</v>
      </c>
      <c r="CC68" s="22">
        <v>202.53</v>
      </c>
    </row>
    <row r="69" spans="2:81" x14ac:dyDescent="0.25">
      <c r="B69" s="23"/>
      <c r="C69" s="24"/>
      <c r="D69" s="25"/>
      <c r="E69" s="25"/>
      <c r="F69" s="25"/>
      <c r="G69" s="25"/>
      <c r="H69" s="25"/>
      <c r="I69" s="25"/>
      <c r="J69" s="25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</row>
    <row r="70" spans="2:81" x14ac:dyDescent="0.25">
      <c r="B70" s="105" t="s">
        <v>233</v>
      </c>
      <c r="C70" s="105"/>
      <c r="D70" s="105" t="s">
        <v>234</v>
      </c>
      <c r="E70" s="105"/>
      <c r="F70" s="105"/>
      <c r="G70" s="105"/>
      <c r="H70" s="105"/>
      <c r="I70" s="105"/>
      <c r="J70" s="106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</row>
    <row r="71" spans="2:81" x14ac:dyDescent="0.25">
      <c r="B71" s="105"/>
      <c r="C71" s="105"/>
      <c r="D71" s="105"/>
      <c r="E71" s="105"/>
      <c r="F71" s="105"/>
      <c r="G71" s="105"/>
      <c r="H71" s="105"/>
      <c r="I71" s="105"/>
      <c r="J71" s="106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</row>
    <row r="72" spans="2:81" x14ac:dyDescent="0.25">
      <c r="B72" s="105"/>
      <c r="C72" s="105"/>
      <c r="D72" s="105"/>
      <c r="E72" s="105"/>
      <c r="F72" s="105"/>
      <c r="G72" s="105"/>
      <c r="H72" s="105"/>
      <c r="I72" s="105"/>
      <c r="J72" s="106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</row>
    <row r="73" spans="2:81" x14ac:dyDescent="0.25">
      <c r="B73" s="105"/>
      <c r="C73" s="105"/>
      <c r="D73" s="105"/>
      <c r="E73" s="105"/>
      <c r="F73" s="105"/>
      <c r="G73" s="105"/>
      <c r="H73" s="105"/>
      <c r="I73" s="105"/>
      <c r="J73" s="106"/>
      <c r="K73" s="82">
        <v>0</v>
      </c>
      <c r="L73" s="82">
        <v>0</v>
      </c>
      <c r="M73" s="82">
        <v>0</v>
      </c>
      <c r="N73" s="82">
        <v>0</v>
      </c>
      <c r="O73" s="82">
        <v>0.22</v>
      </c>
      <c r="P73" s="82">
        <v>9.1199999999999992</v>
      </c>
      <c r="Q73" s="82">
        <v>0.04</v>
      </c>
      <c r="R73" s="82">
        <v>0</v>
      </c>
      <c r="S73" s="82">
        <v>0</v>
      </c>
      <c r="T73" s="82">
        <v>0</v>
      </c>
      <c r="U73" s="82">
        <v>0.36</v>
      </c>
      <c r="V73" s="82">
        <v>0</v>
      </c>
      <c r="W73" s="82">
        <v>0</v>
      </c>
      <c r="X73" s="82">
        <v>0</v>
      </c>
      <c r="Y73" s="82">
        <v>0</v>
      </c>
      <c r="Z73" s="82">
        <v>0</v>
      </c>
      <c r="AA73" s="82">
        <v>0</v>
      </c>
      <c r="AB73" s="82">
        <v>0</v>
      </c>
      <c r="AC73" s="82">
        <v>0</v>
      </c>
      <c r="AD73" s="82">
        <v>0</v>
      </c>
      <c r="AE73" s="82">
        <v>0</v>
      </c>
      <c r="AF73" s="82">
        <v>0</v>
      </c>
      <c r="AG73" s="82">
        <v>0</v>
      </c>
      <c r="AH73" s="82">
        <v>0</v>
      </c>
      <c r="AI73" s="82">
        <v>0</v>
      </c>
      <c r="AJ73" s="82">
        <v>0</v>
      </c>
      <c r="AK73" s="13">
        <v>0</v>
      </c>
      <c r="AL73" s="13">
        <v>63.86</v>
      </c>
      <c r="AM73" s="13">
        <v>66.47</v>
      </c>
      <c r="AN73" s="13">
        <v>101.79</v>
      </c>
      <c r="AO73" s="13">
        <v>33.76</v>
      </c>
      <c r="AP73" s="13">
        <v>20.010000000000002</v>
      </c>
      <c r="AQ73" s="13">
        <v>40.020000000000003</v>
      </c>
      <c r="AR73" s="13">
        <v>15.14</v>
      </c>
      <c r="AS73" s="13">
        <v>72.38</v>
      </c>
      <c r="AT73" s="13">
        <v>44.89</v>
      </c>
      <c r="AU73" s="13">
        <v>62.64</v>
      </c>
      <c r="AV73" s="13">
        <v>51.68</v>
      </c>
      <c r="AW73" s="13">
        <v>27.14</v>
      </c>
      <c r="AX73" s="13">
        <v>48.02</v>
      </c>
      <c r="AY73" s="13">
        <v>401.59</v>
      </c>
      <c r="AZ73" s="13">
        <v>0</v>
      </c>
      <c r="BA73" s="13">
        <v>130.85</v>
      </c>
      <c r="BB73" s="13">
        <v>56.9</v>
      </c>
      <c r="BC73" s="13">
        <v>37.76</v>
      </c>
      <c r="BD73" s="13">
        <v>29.93</v>
      </c>
      <c r="BE73" s="13">
        <v>0</v>
      </c>
      <c r="BF73" s="13">
        <v>0</v>
      </c>
      <c r="BG73" s="13">
        <v>0</v>
      </c>
      <c r="BH73" s="13">
        <v>0</v>
      </c>
      <c r="BI73" s="13">
        <v>0</v>
      </c>
      <c r="BJ73" s="13">
        <v>0</v>
      </c>
      <c r="BK73" s="13">
        <v>0</v>
      </c>
      <c r="BL73" s="13">
        <v>0.02</v>
      </c>
      <c r="BM73" s="13">
        <v>0</v>
      </c>
      <c r="BN73" s="13">
        <v>0</v>
      </c>
      <c r="BO73" s="13">
        <v>0</v>
      </c>
      <c r="BP73" s="13">
        <v>0</v>
      </c>
      <c r="BQ73" s="13">
        <v>0</v>
      </c>
      <c r="BR73" s="13">
        <v>0</v>
      </c>
      <c r="BS73" s="13">
        <v>0</v>
      </c>
      <c r="BT73" s="13">
        <v>0.01</v>
      </c>
      <c r="BU73" s="13">
        <v>0</v>
      </c>
      <c r="BV73" s="13">
        <v>0</v>
      </c>
      <c r="BW73" s="13">
        <v>0.06</v>
      </c>
      <c r="BX73" s="13">
        <v>0</v>
      </c>
      <c r="BY73" s="13">
        <v>0</v>
      </c>
      <c r="BZ73" s="13">
        <v>0</v>
      </c>
      <c r="CA73" s="13">
        <v>0</v>
      </c>
      <c r="CB73" s="13">
        <v>0</v>
      </c>
      <c r="CC73" s="13">
        <v>7.82</v>
      </c>
    </row>
    <row r="74" spans="2:81" x14ac:dyDescent="0.25">
      <c r="B74" s="85" t="s">
        <v>5</v>
      </c>
      <c r="C74" s="85"/>
      <c r="D74" s="85"/>
      <c r="E74" s="85"/>
      <c r="F74" s="85"/>
      <c r="G74" s="85"/>
      <c r="H74" s="85"/>
      <c r="I74" s="85"/>
      <c r="J74" s="85"/>
      <c r="K74" s="84">
        <v>6.36</v>
      </c>
      <c r="L74" s="84">
        <v>0.11</v>
      </c>
      <c r="M74" s="84">
        <v>0</v>
      </c>
      <c r="N74" s="84">
        <v>0</v>
      </c>
      <c r="O74" s="84">
        <v>22.61</v>
      </c>
      <c r="P74" s="84">
        <v>9.1199999999999992</v>
      </c>
      <c r="Q74" s="84">
        <v>0.65</v>
      </c>
      <c r="R74" s="84">
        <v>0</v>
      </c>
      <c r="S74" s="84">
        <v>0</v>
      </c>
      <c r="T74" s="84">
        <v>0.2</v>
      </c>
      <c r="U74" s="84">
        <v>2.56</v>
      </c>
      <c r="V74" s="84">
        <v>295.74</v>
      </c>
      <c r="W74" s="84">
        <v>316.67</v>
      </c>
      <c r="X74" s="84">
        <v>238.62</v>
      </c>
      <c r="Y74" s="84">
        <v>27.84</v>
      </c>
      <c r="Z74" s="84">
        <v>168.68</v>
      </c>
      <c r="AA74" s="84">
        <v>0.3</v>
      </c>
      <c r="AB74" s="84">
        <v>44</v>
      </c>
      <c r="AC74" s="84">
        <v>29</v>
      </c>
      <c r="AD74" s="84">
        <v>66.5</v>
      </c>
      <c r="AE74" s="84">
        <v>0.05</v>
      </c>
      <c r="AF74" s="84">
        <v>7.0000000000000007E-2</v>
      </c>
      <c r="AG74" s="84">
        <v>0.27</v>
      </c>
      <c r="AH74" s="84">
        <v>0.23</v>
      </c>
      <c r="AI74" s="84">
        <v>1.61</v>
      </c>
      <c r="AJ74" s="84">
        <v>3.2</v>
      </c>
      <c r="AK74" s="26">
        <v>0</v>
      </c>
      <c r="AL74" s="26">
        <v>378.8</v>
      </c>
      <c r="AM74" s="26">
        <v>377.53</v>
      </c>
      <c r="AN74" s="26">
        <v>635.29999999999995</v>
      </c>
      <c r="AO74" s="26">
        <v>462.12</v>
      </c>
      <c r="AP74" s="26">
        <v>162.88999999999999</v>
      </c>
      <c r="AQ74" s="26">
        <v>291.83999999999997</v>
      </c>
      <c r="AR74" s="26">
        <v>99.72</v>
      </c>
      <c r="AS74" s="26">
        <v>354.68</v>
      </c>
      <c r="AT74" s="26">
        <v>46.6</v>
      </c>
      <c r="AU74" s="26">
        <v>63.87</v>
      </c>
      <c r="AV74" s="26">
        <v>54.37</v>
      </c>
      <c r="AW74" s="26">
        <v>28.79</v>
      </c>
      <c r="AX74" s="26">
        <v>49.16</v>
      </c>
      <c r="AY74" s="26">
        <v>408.32</v>
      </c>
      <c r="AZ74" s="26">
        <v>0</v>
      </c>
      <c r="BA74" s="26">
        <v>133.11000000000001</v>
      </c>
      <c r="BB74" s="26">
        <v>59.44</v>
      </c>
      <c r="BC74" s="26">
        <v>393.02</v>
      </c>
      <c r="BD74" s="26">
        <v>80.319999999999993</v>
      </c>
      <c r="BE74" s="26">
        <v>0.12</v>
      </c>
      <c r="BF74" s="26">
        <v>0.05</v>
      </c>
      <c r="BG74" s="26">
        <v>0.03</v>
      </c>
      <c r="BH74" s="26">
        <v>7.0000000000000007E-2</v>
      </c>
      <c r="BI74" s="26">
        <v>0.08</v>
      </c>
      <c r="BJ74" s="26">
        <v>0.35</v>
      </c>
      <c r="BK74" s="26">
        <v>0</v>
      </c>
      <c r="BL74" s="26">
        <v>0.99</v>
      </c>
      <c r="BM74" s="26">
        <v>0</v>
      </c>
      <c r="BN74" s="26">
        <v>0.3</v>
      </c>
      <c r="BO74" s="26">
        <v>0</v>
      </c>
      <c r="BP74" s="26">
        <v>0</v>
      </c>
      <c r="BQ74" s="26">
        <v>0</v>
      </c>
      <c r="BR74" s="26">
        <v>7.0000000000000007E-2</v>
      </c>
      <c r="BS74" s="26">
        <v>0.1</v>
      </c>
      <c r="BT74" s="26">
        <v>0.81</v>
      </c>
      <c r="BU74" s="26">
        <v>0</v>
      </c>
      <c r="BV74" s="26">
        <v>0</v>
      </c>
      <c r="BW74" s="26">
        <v>0.1</v>
      </c>
      <c r="BX74" s="26">
        <v>0.02</v>
      </c>
      <c r="BY74" s="26">
        <v>0</v>
      </c>
      <c r="BZ74" s="26">
        <v>0</v>
      </c>
      <c r="CA74" s="26">
        <v>0</v>
      </c>
      <c r="CB74" s="26">
        <v>0</v>
      </c>
      <c r="CC74" s="26">
        <v>398.8</v>
      </c>
    </row>
    <row r="75" spans="2:81" ht="15.75" customHeight="1" x14ac:dyDescent="0.25">
      <c r="B75" s="105" t="s">
        <v>152</v>
      </c>
      <c r="C75" s="105"/>
      <c r="D75" s="109" t="s">
        <v>235</v>
      </c>
      <c r="E75" s="109"/>
      <c r="F75" s="107">
        <v>45587</v>
      </c>
      <c r="G75" s="108"/>
      <c r="H75" s="108"/>
      <c r="I75" s="1"/>
      <c r="J75" s="1" t="s">
        <v>154</v>
      </c>
      <c r="K75" s="84">
        <v>22.91</v>
      </c>
      <c r="L75" s="84">
        <v>10.16</v>
      </c>
      <c r="M75" s="84">
        <v>0</v>
      </c>
      <c r="N75" s="84">
        <v>0</v>
      </c>
      <c r="O75" s="84">
        <v>86.32</v>
      </c>
      <c r="P75" s="84">
        <v>97.81</v>
      </c>
      <c r="Q75" s="84">
        <v>12.96</v>
      </c>
      <c r="R75" s="84">
        <v>0</v>
      </c>
      <c r="S75" s="84">
        <v>0</v>
      </c>
      <c r="T75" s="84">
        <v>3.15</v>
      </c>
      <c r="U75" s="84">
        <v>10.27</v>
      </c>
      <c r="V75" s="84">
        <v>1230.54</v>
      </c>
      <c r="W75" s="84">
        <v>1585.87</v>
      </c>
      <c r="X75" s="84">
        <v>486.07</v>
      </c>
      <c r="Y75" s="84">
        <v>164.09</v>
      </c>
      <c r="Z75" s="84">
        <v>709.44</v>
      </c>
      <c r="AA75" s="84">
        <v>8.7200000000000006</v>
      </c>
      <c r="AB75" s="84">
        <v>111.19</v>
      </c>
      <c r="AC75" s="84">
        <v>3138.22</v>
      </c>
      <c r="AD75" s="84">
        <v>781.12</v>
      </c>
      <c r="AE75" s="84">
        <v>9.33</v>
      </c>
      <c r="AF75" s="84">
        <v>0.65</v>
      </c>
      <c r="AG75" s="84">
        <v>0.75</v>
      </c>
      <c r="AH75" s="84">
        <v>4.62</v>
      </c>
      <c r="AI75" s="84">
        <v>15.34</v>
      </c>
      <c r="AJ75" s="84">
        <v>54.36</v>
      </c>
      <c r="AK75" s="26">
        <v>0</v>
      </c>
      <c r="AL75" s="26">
        <v>2420.4899999999998</v>
      </c>
      <c r="AM75" s="26">
        <v>2140.3200000000002</v>
      </c>
      <c r="AN75" s="26">
        <v>3657.94</v>
      </c>
      <c r="AO75" s="26">
        <v>2796.89</v>
      </c>
      <c r="AP75" s="26">
        <v>971.82</v>
      </c>
      <c r="AQ75" s="26">
        <v>1820.11</v>
      </c>
      <c r="AR75" s="26">
        <v>606.36</v>
      </c>
      <c r="AS75" s="26">
        <v>2195.52</v>
      </c>
      <c r="AT75" s="26">
        <v>1196</v>
      </c>
      <c r="AU75" s="26">
        <v>1535.49</v>
      </c>
      <c r="AV75" s="26">
        <v>2089.6</v>
      </c>
      <c r="AW75" s="26">
        <v>1097.49</v>
      </c>
      <c r="AX75" s="26">
        <v>1114.27</v>
      </c>
      <c r="AY75" s="26">
        <v>5131.2</v>
      </c>
      <c r="AZ75" s="26">
        <v>91.1</v>
      </c>
      <c r="BA75" s="26">
        <v>1417.16</v>
      </c>
      <c r="BB75" s="26">
        <v>1105.93</v>
      </c>
      <c r="BC75" s="26">
        <v>1996.32</v>
      </c>
      <c r="BD75" s="26">
        <v>548.29</v>
      </c>
      <c r="BE75" s="26">
        <v>0.31</v>
      </c>
      <c r="BF75" s="26">
        <v>0.14000000000000001</v>
      </c>
      <c r="BG75" s="26">
        <v>0.08</v>
      </c>
      <c r="BH75" s="26">
        <v>0.18</v>
      </c>
      <c r="BI75" s="26">
        <v>0.21</v>
      </c>
      <c r="BJ75" s="26">
        <v>0.94</v>
      </c>
      <c r="BK75" s="26">
        <v>0</v>
      </c>
      <c r="BL75" s="26">
        <v>3.82</v>
      </c>
      <c r="BM75" s="26">
        <v>0</v>
      </c>
      <c r="BN75" s="26">
        <v>1.48</v>
      </c>
      <c r="BO75" s="26">
        <v>0.05</v>
      </c>
      <c r="BP75" s="26">
        <v>0.1</v>
      </c>
      <c r="BQ75" s="26">
        <v>0</v>
      </c>
      <c r="BR75" s="26">
        <v>0.18</v>
      </c>
      <c r="BS75" s="26">
        <v>0.28000000000000003</v>
      </c>
      <c r="BT75" s="26">
        <v>6.3</v>
      </c>
      <c r="BU75" s="26">
        <v>0</v>
      </c>
      <c r="BV75" s="26">
        <v>0</v>
      </c>
      <c r="BW75" s="26">
        <v>9.92</v>
      </c>
      <c r="BX75" s="26">
        <v>7.0000000000000007E-2</v>
      </c>
      <c r="BY75" s="26">
        <v>0</v>
      </c>
      <c r="BZ75" s="26">
        <v>0</v>
      </c>
      <c r="CA75" s="26">
        <v>0</v>
      </c>
      <c r="CB75" s="26">
        <v>0</v>
      </c>
      <c r="CC75" s="26">
        <v>1405.29</v>
      </c>
    </row>
    <row r="76" spans="2:81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81" x14ac:dyDescent="0.25">
      <c r="B77" s="110" t="s">
        <v>84</v>
      </c>
      <c r="C77" s="104" t="s">
        <v>85</v>
      </c>
      <c r="D77" s="104" t="s">
        <v>78</v>
      </c>
      <c r="E77" s="104" t="s">
        <v>1</v>
      </c>
      <c r="F77" s="104"/>
      <c r="G77" s="104" t="s">
        <v>6</v>
      </c>
      <c r="H77" s="104"/>
      <c r="I77" s="104" t="s">
        <v>79</v>
      </c>
      <c r="J77" s="104" t="s">
        <v>4</v>
      </c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5"/>
      <c r="CA77" s="85"/>
      <c r="CB77" s="85"/>
      <c r="CC77" s="85"/>
    </row>
    <row r="78" spans="2:81" ht="31.5" x14ac:dyDescent="0.25">
      <c r="B78" s="111"/>
      <c r="C78" s="104"/>
      <c r="D78" s="104"/>
      <c r="E78" s="14" t="s">
        <v>0</v>
      </c>
      <c r="F78" s="14" t="s">
        <v>2</v>
      </c>
      <c r="G78" s="14" t="s">
        <v>0</v>
      </c>
      <c r="H78" s="14" t="s">
        <v>3</v>
      </c>
      <c r="I78" s="104"/>
      <c r="J78" s="104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03">
        <f>IF(Дата_Сост&lt;&gt;"",Дата_Сост,"")</f>
        <v>45323.547106481485</v>
      </c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</row>
    <row r="79" spans="2:81" x14ac:dyDescent="0.25">
      <c r="B79" s="77"/>
      <c r="C79" s="15" t="s">
        <v>89</v>
      </c>
      <c r="D79" s="78"/>
      <c r="E79" s="78"/>
      <c r="F79" s="78"/>
      <c r="G79" s="78"/>
      <c r="H79" s="78"/>
      <c r="I79" s="78"/>
      <c r="J79" s="7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2:81" x14ac:dyDescent="0.25">
      <c r="B80" s="79" t="str">
        <f>"15/5"</f>
        <v>15/5</v>
      </c>
      <c r="C80" s="20" t="s">
        <v>155</v>
      </c>
      <c r="D80" s="80" t="str">
        <f>"130"</f>
        <v>130</v>
      </c>
      <c r="E80" s="80">
        <v>18.59</v>
      </c>
      <c r="F80" s="80">
        <v>18.399999999999999</v>
      </c>
      <c r="G80" s="80">
        <v>12.92</v>
      </c>
      <c r="H80" s="80">
        <v>2.78</v>
      </c>
      <c r="I80" s="80">
        <v>23.33</v>
      </c>
      <c r="J80" s="80">
        <v>285.46696685000001</v>
      </c>
      <c r="K80" s="10" t="s">
        <v>7</v>
      </c>
      <c r="L80" s="10" t="s">
        <v>8</v>
      </c>
      <c r="M80" s="10" t="s">
        <v>70</v>
      </c>
      <c r="N80" s="10" t="s">
        <v>9</v>
      </c>
      <c r="O80" s="10" t="s">
        <v>10</v>
      </c>
      <c r="P80" s="10" t="s">
        <v>11</v>
      </c>
      <c r="Q80" s="10" t="s">
        <v>12</v>
      </c>
      <c r="R80" s="10" t="s">
        <v>13</v>
      </c>
      <c r="S80" s="10" t="s">
        <v>14</v>
      </c>
      <c r="T80" s="10" t="s">
        <v>15</v>
      </c>
      <c r="U80" s="10" t="s">
        <v>16</v>
      </c>
      <c r="V80" s="10" t="s">
        <v>17</v>
      </c>
      <c r="W80" s="10" t="s">
        <v>18</v>
      </c>
      <c r="X80" s="104" t="s">
        <v>75</v>
      </c>
      <c r="Y80" s="104"/>
      <c r="Z80" s="104"/>
      <c r="AA80" s="104"/>
      <c r="AB80" s="12" t="s">
        <v>74</v>
      </c>
      <c r="AC80" s="12"/>
      <c r="AD80" s="12"/>
      <c r="AE80" s="12"/>
      <c r="AF80" s="12"/>
      <c r="AG80" s="12"/>
      <c r="AH80" s="12"/>
      <c r="AI80" s="12"/>
      <c r="AJ80" s="104" t="s">
        <v>86</v>
      </c>
      <c r="AK80" s="13" t="s">
        <v>26</v>
      </c>
      <c r="AL80" s="13" t="s">
        <v>27</v>
      </c>
      <c r="AM80" s="13" t="s">
        <v>28</v>
      </c>
      <c r="AN80" s="13" t="s">
        <v>29</v>
      </c>
      <c r="AO80" s="13" t="s">
        <v>30</v>
      </c>
      <c r="AP80" s="13" t="s">
        <v>31</v>
      </c>
      <c r="AQ80" s="13" t="s">
        <v>32</v>
      </c>
      <c r="AR80" s="13" t="s">
        <v>33</v>
      </c>
      <c r="AS80" s="13" t="s">
        <v>34</v>
      </c>
      <c r="AT80" s="13" t="s">
        <v>35</v>
      </c>
      <c r="AU80" s="13" t="s">
        <v>36</v>
      </c>
      <c r="AV80" s="13" t="s">
        <v>37</v>
      </c>
      <c r="AW80" s="13" t="s">
        <v>38</v>
      </c>
      <c r="AX80" s="13" t="s">
        <v>39</v>
      </c>
      <c r="AY80" s="13" t="s">
        <v>40</v>
      </c>
      <c r="AZ80" s="13" t="s">
        <v>41</v>
      </c>
      <c r="BA80" s="13" t="s">
        <v>42</v>
      </c>
      <c r="BB80" s="13" t="s">
        <v>43</v>
      </c>
      <c r="BC80" s="13" t="s">
        <v>44</v>
      </c>
      <c r="BD80" s="13" t="s">
        <v>45</v>
      </c>
      <c r="BE80" s="13" t="s">
        <v>46</v>
      </c>
      <c r="BF80" s="13" t="s">
        <v>47</v>
      </c>
      <c r="BG80" s="13" t="s">
        <v>48</v>
      </c>
      <c r="BH80" s="13" t="s">
        <v>49</v>
      </c>
      <c r="BI80" s="13" t="s">
        <v>50</v>
      </c>
      <c r="BJ80" s="13" t="s">
        <v>51</v>
      </c>
      <c r="BK80" s="13" t="s">
        <v>52</v>
      </c>
      <c r="BL80" s="13" t="s">
        <v>53</v>
      </c>
      <c r="BM80" s="13" t="s">
        <v>54</v>
      </c>
      <c r="BN80" s="13" t="s">
        <v>55</v>
      </c>
      <c r="BO80" s="13" t="s">
        <v>56</v>
      </c>
      <c r="BP80" s="13" t="s">
        <v>57</v>
      </c>
      <c r="BQ80" s="13" t="s">
        <v>58</v>
      </c>
      <c r="BR80" s="13" t="s">
        <v>59</v>
      </c>
      <c r="BS80" s="13" t="s">
        <v>60</v>
      </c>
      <c r="BT80" s="13" t="s">
        <v>61</v>
      </c>
      <c r="BU80" s="13" t="s">
        <v>62</v>
      </c>
      <c r="BV80" s="13" t="s">
        <v>63</v>
      </c>
      <c r="BW80" s="13" t="s">
        <v>64</v>
      </c>
      <c r="BX80" s="13" t="s">
        <v>65</v>
      </c>
      <c r="BY80" s="13" t="s">
        <v>66</v>
      </c>
      <c r="BZ80" s="13" t="s">
        <v>67</v>
      </c>
      <c r="CA80" s="13" t="s">
        <v>68</v>
      </c>
      <c r="CB80" s="13" t="s">
        <v>69</v>
      </c>
      <c r="CC80" s="13"/>
    </row>
    <row r="81" spans="2:81" ht="18.75" x14ac:dyDescent="0.25">
      <c r="B81" s="79" t="str">
        <f>"-"</f>
        <v>-</v>
      </c>
      <c r="C81" s="20" t="s">
        <v>156</v>
      </c>
      <c r="D81" s="80" t="str">
        <f>"20"</f>
        <v>20</v>
      </c>
      <c r="E81" s="80">
        <v>0.08</v>
      </c>
      <c r="F81" s="80">
        <v>0</v>
      </c>
      <c r="G81" s="80">
        <v>0</v>
      </c>
      <c r="H81" s="80">
        <v>0</v>
      </c>
      <c r="I81" s="80">
        <v>13.2</v>
      </c>
      <c r="J81" s="80">
        <v>50.3</v>
      </c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 t="s">
        <v>19</v>
      </c>
      <c r="Y81" s="10" t="s">
        <v>20</v>
      </c>
      <c r="Z81" s="10" t="s">
        <v>21</v>
      </c>
      <c r="AA81" s="10" t="s">
        <v>22</v>
      </c>
      <c r="AB81" s="10" t="s">
        <v>71</v>
      </c>
      <c r="AC81" s="10" t="s">
        <v>23</v>
      </c>
      <c r="AD81" s="10" t="s">
        <v>72</v>
      </c>
      <c r="AE81" s="10" t="s">
        <v>73</v>
      </c>
      <c r="AF81" s="10" t="s">
        <v>76</v>
      </c>
      <c r="AG81" s="10" t="s">
        <v>77</v>
      </c>
      <c r="AH81" s="10" t="s">
        <v>24</v>
      </c>
      <c r="AI81" s="10" t="s">
        <v>25</v>
      </c>
      <c r="AJ81" s="104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</row>
    <row r="82" spans="2:81" x14ac:dyDescent="0.25">
      <c r="B82" s="79" t="str">
        <f>"27/10"</f>
        <v>27/10</v>
      </c>
      <c r="C82" s="20" t="s">
        <v>157</v>
      </c>
      <c r="D82" s="80" t="str">
        <f>"200"</f>
        <v>200</v>
      </c>
      <c r="E82" s="80">
        <v>0.08</v>
      </c>
      <c r="F82" s="80">
        <v>0</v>
      </c>
      <c r="G82" s="80">
        <v>0.02</v>
      </c>
      <c r="H82" s="80">
        <v>0.02</v>
      </c>
      <c r="I82" s="80">
        <v>4.95</v>
      </c>
      <c r="J82" s="80">
        <v>19.219472</v>
      </c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</row>
    <row r="83" spans="2:81" x14ac:dyDescent="0.25">
      <c r="B83" s="79" t="str">
        <f>"-"</f>
        <v>-</v>
      </c>
      <c r="C83" s="20" t="s">
        <v>93</v>
      </c>
      <c r="D83" s="80" t="str">
        <f>"5"</f>
        <v>5</v>
      </c>
      <c r="E83" s="80">
        <v>0.04</v>
      </c>
      <c r="F83" s="80">
        <v>0.04</v>
      </c>
      <c r="G83" s="80">
        <v>3.63</v>
      </c>
      <c r="H83" s="80">
        <v>0</v>
      </c>
      <c r="I83" s="80">
        <v>7.0000000000000007E-2</v>
      </c>
      <c r="J83" s="80">
        <v>33.031999999999996</v>
      </c>
      <c r="K83" s="80">
        <v>4</v>
      </c>
      <c r="L83" s="80">
        <v>0.1</v>
      </c>
      <c r="M83" s="80">
        <v>0</v>
      </c>
      <c r="N83" s="80">
        <v>0</v>
      </c>
      <c r="O83" s="80">
        <v>8.8000000000000007</v>
      </c>
      <c r="P83" s="80">
        <v>19.32</v>
      </c>
      <c r="Q83" s="80">
        <v>0.8</v>
      </c>
      <c r="R83" s="80">
        <v>0</v>
      </c>
      <c r="S83" s="80">
        <v>0</v>
      </c>
      <c r="T83" s="80">
        <v>0.09</v>
      </c>
      <c r="U83" s="80">
        <v>1.34</v>
      </c>
      <c r="V83" s="80">
        <v>221.03</v>
      </c>
      <c r="W83" s="80">
        <v>159.22</v>
      </c>
      <c r="X83" s="80">
        <v>109.71</v>
      </c>
      <c r="Y83" s="80">
        <v>25.32</v>
      </c>
      <c r="Z83" s="80">
        <v>115.82</v>
      </c>
      <c r="AA83" s="80">
        <v>0.39</v>
      </c>
      <c r="AB83" s="80">
        <v>36</v>
      </c>
      <c r="AC83" s="80">
        <v>20.25</v>
      </c>
      <c r="AD83" s="80">
        <v>40.049999999999997</v>
      </c>
      <c r="AE83" s="80">
        <v>0.16</v>
      </c>
      <c r="AF83" s="80">
        <v>0.05</v>
      </c>
      <c r="AG83" s="80">
        <v>0.14000000000000001</v>
      </c>
      <c r="AH83" s="80">
        <v>0.46</v>
      </c>
      <c r="AI83" s="80">
        <v>1.65</v>
      </c>
      <c r="AJ83" s="80">
        <v>0.47</v>
      </c>
      <c r="AK83" s="22">
        <v>0</v>
      </c>
      <c r="AL83" s="22">
        <v>260.45</v>
      </c>
      <c r="AM83" s="22">
        <v>234.04</v>
      </c>
      <c r="AN83" s="22">
        <v>416.3</v>
      </c>
      <c r="AO83" s="22">
        <v>268.88</v>
      </c>
      <c r="AP83" s="22">
        <v>109.76</v>
      </c>
      <c r="AQ83" s="22">
        <v>182.35</v>
      </c>
      <c r="AR83" s="22">
        <v>67.16</v>
      </c>
      <c r="AS83" s="22">
        <v>231.79</v>
      </c>
      <c r="AT83" s="22">
        <v>108.22</v>
      </c>
      <c r="AU83" s="22">
        <v>140.59</v>
      </c>
      <c r="AV83" s="22">
        <v>150.16</v>
      </c>
      <c r="AW83" s="22">
        <v>48.02</v>
      </c>
      <c r="AX83" s="22">
        <v>88.55</v>
      </c>
      <c r="AY83" s="22">
        <v>334.37</v>
      </c>
      <c r="AZ83" s="22">
        <v>0</v>
      </c>
      <c r="BA83" s="22">
        <v>92.35</v>
      </c>
      <c r="BB83" s="22">
        <v>92.61</v>
      </c>
      <c r="BC83" s="22">
        <v>243.43</v>
      </c>
      <c r="BD83" s="22">
        <v>60.83</v>
      </c>
      <c r="BE83" s="22">
        <v>0.12</v>
      </c>
      <c r="BF83" s="22">
        <v>0.05</v>
      </c>
      <c r="BG83" s="22">
        <v>0.03</v>
      </c>
      <c r="BH83" s="22">
        <v>7.0000000000000007E-2</v>
      </c>
      <c r="BI83" s="22">
        <v>0.08</v>
      </c>
      <c r="BJ83" s="22">
        <v>0.35</v>
      </c>
      <c r="BK83" s="22">
        <v>0</v>
      </c>
      <c r="BL83" s="22">
        <v>1.02</v>
      </c>
      <c r="BM83" s="22">
        <v>0</v>
      </c>
      <c r="BN83" s="22">
        <v>0.31</v>
      </c>
      <c r="BO83" s="22">
        <v>0</v>
      </c>
      <c r="BP83" s="22">
        <v>0</v>
      </c>
      <c r="BQ83" s="22">
        <v>0</v>
      </c>
      <c r="BR83" s="22">
        <v>7.0000000000000007E-2</v>
      </c>
      <c r="BS83" s="22">
        <v>0.1</v>
      </c>
      <c r="BT83" s="22">
        <v>0.88</v>
      </c>
      <c r="BU83" s="22">
        <v>0</v>
      </c>
      <c r="BV83" s="22">
        <v>0</v>
      </c>
      <c r="BW83" s="22">
        <v>0.09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142.19999999999999</v>
      </c>
    </row>
    <row r="84" spans="2:81" x14ac:dyDescent="0.25">
      <c r="B84" s="81" t="str">
        <f>"-"</f>
        <v>-</v>
      </c>
      <c r="C84" s="17" t="s">
        <v>158</v>
      </c>
      <c r="D84" s="82" t="str">
        <f>"45"</f>
        <v>45</v>
      </c>
      <c r="E84" s="82">
        <v>3.47</v>
      </c>
      <c r="F84" s="82">
        <v>0</v>
      </c>
      <c r="G84" s="82">
        <v>1.35</v>
      </c>
      <c r="H84" s="82">
        <v>1.35</v>
      </c>
      <c r="I84" s="82">
        <v>23.99</v>
      </c>
      <c r="J84" s="82">
        <v>121.28399999999999</v>
      </c>
      <c r="K84" s="80">
        <v>0</v>
      </c>
      <c r="L84" s="80">
        <v>0</v>
      </c>
      <c r="M84" s="80">
        <v>0</v>
      </c>
      <c r="N84" s="80">
        <v>0</v>
      </c>
      <c r="O84" s="80">
        <v>8.82</v>
      </c>
      <c r="P84" s="80">
        <v>0</v>
      </c>
      <c r="Q84" s="80">
        <v>0.04</v>
      </c>
      <c r="R84" s="80">
        <v>0</v>
      </c>
      <c r="S84" s="80">
        <v>0</v>
      </c>
      <c r="T84" s="80">
        <v>0</v>
      </c>
      <c r="U84" s="80">
        <v>0.03</v>
      </c>
      <c r="V84" s="80">
        <v>0.09</v>
      </c>
      <c r="W84" s="80">
        <v>0.27</v>
      </c>
      <c r="X84" s="80">
        <v>0.26</v>
      </c>
      <c r="Y84" s="80">
        <v>0</v>
      </c>
      <c r="Z84" s="80">
        <v>0</v>
      </c>
      <c r="AA84" s="80">
        <v>0.03</v>
      </c>
      <c r="AB84" s="80">
        <v>0</v>
      </c>
      <c r="AC84" s="80">
        <v>0</v>
      </c>
      <c r="AD84" s="80">
        <v>0</v>
      </c>
      <c r="AE84" s="80">
        <v>0</v>
      </c>
      <c r="AF84" s="80">
        <v>0</v>
      </c>
      <c r="AG84" s="80">
        <v>0</v>
      </c>
      <c r="AH84" s="80">
        <v>0</v>
      </c>
      <c r="AI84" s="80">
        <v>0</v>
      </c>
      <c r="AJ84" s="80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180.04</v>
      </c>
    </row>
    <row r="85" spans="2:81" x14ac:dyDescent="0.25">
      <c r="B85" s="83"/>
      <c r="C85" s="24" t="s">
        <v>94</v>
      </c>
      <c r="D85" s="84"/>
      <c r="E85" s="84">
        <v>22.25</v>
      </c>
      <c r="F85" s="84">
        <v>18.440000000000001</v>
      </c>
      <c r="G85" s="84">
        <v>17.91</v>
      </c>
      <c r="H85" s="84">
        <v>4.1500000000000004</v>
      </c>
      <c r="I85" s="84">
        <v>65.52</v>
      </c>
      <c r="J85" s="84">
        <v>509.3</v>
      </c>
      <c r="K85" s="80">
        <v>0.15</v>
      </c>
      <c r="L85" s="80">
        <v>0</v>
      </c>
      <c r="M85" s="80">
        <v>0</v>
      </c>
      <c r="N85" s="80">
        <v>0</v>
      </c>
      <c r="O85" s="80">
        <v>0.99</v>
      </c>
      <c r="P85" s="80">
        <v>14.04</v>
      </c>
      <c r="Q85" s="80">
        <v>0.96</v>
      </c>
      <c r="R85" s="80">
        <v>0</v>
      </c>
      <c r="S85" s="80">
        <v>0</v>
      </c>
      <c r="T85" s="80">
        <v>0.09</v>
      </c>
      <c r="U85" s="80">
        <v>0.48</v>
      </c>
      <c r="V85" s="80">
        <v>128.69999999999999</v>
      </c>
      <c r="W85" s="80">
        <v>39.299999999999997</v>
      </c>
      <c r="X85" s="80">
        <v>6.6</v>
      </c>
      <c r="Y85" s="80">
        <v>9.9</v>
      </c>
      <c r="Z85" s="80">
        <v>25.5</v>
      </c>
      <c r="AA85" s="80">
        <v>0.6</v>
      </c>
      <c r="AB85" s="80">
        <v>0</v>
      </c>
      <c r="AC85" s="80">
        <v>0</v>
      </c>
      <c r="AD85" s="80">
        <v>0</v>
      </c>
      <c r="AE85" s="80">
        <v>0.51</v>
      </c>
      <c r="AF85" s="80">
        <v>0.05</v>
      </c>
      <c r="AG85" s="80">
        <v>0.02</v>
      </c>
      <c r="AH85" s="80">
        <v>0.48</v>
      </c>
      <c r="AI85" s="80">
        <v>0.9</v>
      </c>
      <c r="AJ85" s="80">
        <v>0</v>
      </c>
      <c r="AK85" s="22">
        <v>0</v>
      </c>
      <c r="AL85" s="22">
        <v>111.6</v>
      </c>
      <c r="AM85" s="22">
        <v>115.8</v>
      </c>
      <c r="AN85" s="22">
        <v>177.3</v>
      </c>
      <c r="AO85" s="22">
        <v>59.7</v>
      </c>
      <c r="AP85" s="22">
        <v>35.1</v>
      </c>
      <c r="AQ85" s="22">
        <v>70.2</v>
      </c>
      <c r="AR85" s="22">
        <v>26.4</v>
      </c>
      <c r="AS85" s="22">
        <v>126</v>
      </c>
      <c r="AT85" s="22">
        <v>78.3</v>
      </c>
      <c r="AU85" s="22">
        <v>108.9</v>
      </c>
      <c r="AV85" s="22">
        <v>90.3</v>
      </c>
      <c r="AW85" s="22">
        <v>48.3</v>
      </c>
      <c r="AX85" s="22">
        <v>84</v>
      </c>
      <c r="AY85" s="22">
        <v>697.5</v>
      </c>
      <c r="AZ85" s="22">
        <v>0</v>
      </c>
      <c r="BA85" s="22">
        <v>227.1</v>
      </c>
      <c r="BB85" s="22">
        <v>99.3</v>
      </c>
      <c r="BC85" s="22">
        <v>66.599999999999994</v>
      </c>
      <c r="BD85" s="22">
        <v>51.9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0.01</v>
      </c>
      <c r="BK85" s="22">
        <v>0</v>
      </c>
      <c r="BL85" s="22">
        <v>0.1</v>
      </c>
      <c r="BM85" s="22">
        <v>0</v>
      </c>
      <c r="BN85" s="22">
        <v>0.05</v>
      </c>
      <c r="BO85" s="22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0.35</v>
      </c>
      <c r="BU85" s="22">
        <v>0</v>
      </c>
      <c r="BV85" s="22">
        <v>0</v>
      </c>
      <c r="BW85" s="22">
        <v>0.26</v>
      </c>
      <c r="BX85" s="22">
        <v>0.01</v>
      </c>
      <c r="BY85" s="22">
        <v>0</v>
      </c>
      <c r="BZ85" s="22">
        <v>0</v>
      </c>
      <c r="CA85" s="22">
        <v>0</v>
      </c>
      <c r="CB85" s="22">
        <v>0</v>
      </c>
      <c r="CC85" s="22">
        <v>10.23</v>
      </c>
    </row>
    <row r="86" spans="2:81" x14ac:dyDescent="0.25">
      <c r="B86" s="77"/>
      <c r="C86" s="15" t="s">
        <v>95</v>
      </c>
      <c r="D86" s="78"/>
      <c r="E86" s="78"/>
      <c r="F86" s="78"/>
      <c r="G86" s="78"/>
      <c r="H86" s="78"/>
      <c r="I86" s="78"/>
      <c r="J86" s="78"/>
      <c r="K86" s="82">
        <v>4.71</v>
      </c>
      <c r="L86" s="82">
        <v>0.22</v>
      </c>
      <c r="M86" s="82">
        <v>0</v>
      </c>
      <c r="N86" s="82">
        <v>0</v>
      </c>
      <c r="O86" s="82">
        <v>0.13</v>
      </c>
      <c r="P86" s="82">
        <v>0</v>
      </c>
      <c r="Q86" s="82">
        <v>0</v>
      </c>
      <c r="R86" s="82">
        <v>0</v>
      </c>
      <c r="S86" s="82">
        <v>0</v>
      </c>
      <c r="T86" s="82">
        <v>0</v>
      </c>
      <c r="U86" s="82">
        <v>0.14000000000000001</v>
      </c>
      <c r="V86" s="82">
        <v>1.5</v>
      </c>
      <c r="W86" s="82">
        <v>3</v>
      </c>
      <c r="X86" s="82">
        <v>2.4</v>
      </c>
      <c r="Y86" s="82">
        <v>0</v>
      </c>
      <c r="Z86" s="82">
        <v>3</v>
      </c>
      <c r="AA86" s="82">
        <v>0.02</v>
      </c>
      <c r="AB86" s="82">
        <v>40</v>
      </c>
      <c r="AC86" s="82">
        <v>30</v>
      </c>
      <c r="AD86" s="82">
        <v>45</v>
      </c>
      <c r="AE86" s="82">
        <v>0.1</v>
      </c>
      <c r="AF86" s="82">
        <v>0</v>
      </c>
      <c r="AG86" s="82">
        <v>0.01</v>
      </c>
      <c r="AH86" s="82">
        <v>0.01</v>
      </c>
      <c r="AI86" s="82">
        <v>0.02</v>
      </c>
      <c r="AJ86" s="82">
        <v>0</v>
      </c>
      <c r="AK86" s="13">
        <v>0</v>
      </c>
      <c r="AL86" s="13">
        <v>4.2</v>
      </c>
      <c r="AM86" s="13">
        <v>4.0999999999999996</v>
      </c>
      <c r="AN86" s="13">
        <v>7.6</v>
      </c>
      <c r="AO86" s="13">
        <v>4.5</v>
      </c>
      <c r="AP86" s="13">
        <v>1.7</v>
      </c>
      <c r="AQ86" s="13">
        <v>4.7</v>
      </c>
      <c r="AR86" s="13">
        <v>4.3</v>
      </c>
      <c r="AS86" s="13">
        <v>4.2</v>
      </c>
      <c r="AT86" s="13">
        <v>3.6</v>
      </c>
      <c r="AU86" s="13">
        <v>2.6</v>
      </c>
      <c r="AV86" s="13">
        <v>5.7</v>
      </c>
      <c r="AW86" s="13">
        <v>3.5</v>
      </c>
      <c r="AX86" s="13">
        <v>2.4</v>
      </c>
      <c r="AY86" s="13">
        <v>14.2</v>
      </c>
      <c r="AZ86" s="13">
        <v>0</v>
      </c>
      <c r="BA86" s="13">
        <v>4.8</v>
      </c>
      <c r="BB86" s="13">
        <v>5.4</v>
      </c>
      <c r="BC86" s="13">
        <v>4.2</v>
      </c>
      <c r="BD86" s="13">
        <v>1</v>
      </c>
      <c r="BE86" s="13">
        <v>0.27</v>
      </c>
      <c r="BF86" s="13">
        <v>0.12</v>
      </c>
      <c r="BG86" s="13">
        <v>7.0000000000000007E-2</v>
      </c>
      <c r="BH86" s="13">
        <v>0.15</v>
      </c>
      <c r="BI86" s="13">
        <v>0.17</v>
      </c>
      <c r="BJ86" s="13">
        <v>0.79</v>
      </c>
      <c r="BK86" s="13">
        <v>0</v>
      </c>
      <c r="BL86" s="13">
        <v>2.21</v>
      </c>
      <c r="BM86" s="13">
        <v>0</v>
      </c>
      <c r="BN86" s="13">
        <v>0.68</v>
      </c>
      <c r="BO86" s="13">
        <v>0</v>
      </c>
      <c r="BP86" s="13">
        <v>0</v>
      </c>
      <c r="BQ86" s="13">
        <v>0</v>
      </c>
      <c r="BR86" s="13">
        <v>0.15</v>
      </c>
      <c r="BS86" s="13">
        <v>0.23</v>
      </c>
      <c r="BT86" s="13">
        <v>1.8</v>
      </c>
      <c r="BU86" s="13">
        <v>0</v>
      </c>
      <c r="BV86" s="13">
        <v>0</v>
      </c>
      <c r="BW86" s="13">
        <v>0.09</v>
      </c>
      <c r="BX86" s="13">
        <v>0.01</v>
      </c>
      <c r="BY86" s="13">
        <v>0</v>
      </c>
      <c r="BZ86" s="13">
        <v>0</v>
      </c>
      <c r="CA86" s="13">
        <v>0</v>
      </c>
      <c r="CB86" s="13">
        <v>0</v>
      </c>
      <c r="CC86" s="13">
        <v>2.5</v>
      </c>
    </row>
    <row r="87" spans="2:81" x14ac:dyDescent="0.25">
      <c r="B87" s="81" t="str">
        <f>"-"</f>
        <v>-</v>
      </c>
      <c r="C87" s="17" t="s">
        <v>159</v>
      </c>
      <c r="D87" s="82" t="str">
        <f>"100"</f>
        <v>100</v>
      </c>
      <c r="E87" s="82">
        <v>0.4</v>
      </c>
      <c r="F87" s="82">
        <v>0</v>
      </c>
      <c r="G87" s="82">
        <v>0.4</v>
      </c>
      <c r="H87" s="82">
        <v>0.4</v>
      </c>
      <c r="I87" s="82">
        <v>11.6</v>
      </c>
      <c r="J87" s="82">
        <v>48.68</v>
      </c>
      <c r="K87" s="84">
        <v>8.86</v>
      </c>
      <c r="L87" s="84">
        <v>0.32</v>
      </c>
      <c r="M87" s="84">
        <v>0</v>
      </c>
      <c r="N87" s="84">
        <v>0</v>
      </c>
      <c r="O87" s="84">
        <v>18.73</v>
      </c>
      <c r="P87" s="84">
        <v>33.36</v>
      </c>
      <c r="Q87" s="84">
        <v>1.79</v>
      </c>
      <c r="R87" s="84">
        <v>0</v>
      </c>
      <c r="S87" s="84">
        <v>0</v>
      </c>
      <c r="T87" s="84">
        <v>0.18</v>
      </c>
      <c r="U87" s="84">
        <v>1.99</v>
      </c>
      <c r="V87" s="84">
        <v>351.32</v>
      </c>
      <c r="W87" s="84">
        <v>201.78</v>
      </c>
      <c r="X87" s="84">
        <v>118.97</v>
      </c>
      <c r="Y87" s="84">
        <v>35.22</v>
      </c>
      <c r="Z87" s="84">
        <v>144.32</v>
      </c>
      <c r="AA87" s="84">
        <v>1.04</v>
      </c>
      <c r="AB87" s="84">
        <v>76</v>
      </c>
      <c r="AC87" s="84">
        <v>50.25</v>
      </c>
      <c r="AD87" s="84">
        <v>85.05</v>
      </c>
      <c r="AE87" s="84">
        <v>0.77</v>
      </c>
      <c r="AF87" s="84">
        <v>0.1</v>
      </c>
      <c r="AG87" s="84">
        <v>0.16</v>
      </c>
      <c r="AH87" s="84">
        <v>0.95</v>
      </c>
      <c r="AI87" s="84">
        <v>2.57</v>
      </c>
      <c r="AJ87" s="84">
        <v>0.47</v>
      </c>
      <c r="AK87" s="26">
        <v>0</v>
      </c>
      <c r="AL87" s="26">
        <v>376.25</v>
      </c>
      <c r="AM87" s="26">
        <v>353.94</v>
      </c>
      <c r="AN87" s="26">
        <v>601.20000000000005</v>
      </c>
      <c r="AO87" s="26">
        <v>333.08</v>
      </c>
      <c r="AP87" s="26">
        <v>146.56</v>
      </c>
      <c r="AQ87" s="26">
        <v>257.25</v>
      </c>
      <c r="AR87" s="26">
        <v>97.86</v>
      </c>
      <c r="AS87" s="26">
        <v>361.99</v>
      </c>
      <c r="AT87" s="26">
        <v>190.12</v>
      </c>
      <c r="AU87" s="26">
        <v>252.09</v>
      </c>
      <c r="AV87" s="26">
        <v>246.16</v>
      </c>
      <c r="AW87" s="26">
        <v>99.82</v>
      </c>
      <c r="AX87" s="26">
        <v>174.95</v>
      </c>
      <c r="AY87" s="26">
        <v>1046.07</v>
      </c>
      <c r="AZ87" s="26">
        <v>0</v>
      </c>
      <c r="BA87" s="26">
        <v>324.25</v>
      </c>
      <c r="BB87" s="26">
        <v>197.31</v>
      </c>
      <c r="BC87" s="26">
        <v>314.23</v>
      </c>
      <c r="BD87" s="26">
        <v>113.73</v>
      </c>
      <c r="BE87" s="26">
        <v>0.39</v>
      </c>
      <c r="BF87" s="26">
        <v>0.18</v>
      </c>
      <c r="BG87" s="26">
        <v>0.1</v>
      </c>
      <c r="BH87" s="26">
        <v>0.22</v>
      </c>
      <c r="BI87" s="26">
        <v>0.25</v>
      </c>
      <c r="BJ87" s="26">
        <v>1.1499999999999999</v>
      </c>
      <c r="BK87" s="26">
        <v>0</v>
      </c>
      <c r="BL87" s="26">
        <v>3.33</v>
      </c>
      <c r="BM87" s="26">
        <v>0</v>
      </c>
      <c r="BN87" s="26">
        <v>1.04</v>
      </c>
      <c r="BO87" s="26">
        <v>0</v>
      </c>
      <c r="BP87" s="26">
        <v>0</v>
      </c>
      <c r="BQ87" s="26">
        <v>0</v>
      </c>
      <c r="BR87" s="26">
        <v>0.22</v>
      </c>
      <c r="BS87" s="26">
        <v>0.34</v>
      </c>
      <c r="BT87" s="26">
        <v>3.03</v>
      </c>
      <c r="BU87" s="26">
        <v>0</v>
      </c>
      <c r="BV87" s="26">
        <v>0</v>
      </c>
      <c r="BW87" s="26">
        <v>0.45</v>
      </c>
      <c r="BX87" s="26">
        <v>0.02</v>
      </c>
      <c r="BY87" s="26">
        <v>0</v>
      </c>
      <c r="BZ87" s="26">
        <v>0</v>
      </c>
      <c r="CA87" s="26">
        <v>0</v>
      </c>
      <c r="CB87" s="26">
        <v>0</v>
      </c>
      <c r="CC87" s="26">
        <v>334.97</v>
      </c>
    </row>
    <row r="88" spans="2:81" x14ac:dyDescent="0.25">
      <c r="B88" s="83"/>
      <c r="C88" s="24" t="s">
        <v>97</v>
      </c>
      <c r="D88" s="84"/>
      <c r="E88" s="84">
        <v>0.4</v>
      </c>
      <c r="F88" s="84">
        <v>0</v>
      </c>
      <c r="G88" s="84">
        <v>0.4</v>
      </c>
      <c r="H88" s="84">
        <v>0.4</v>
      </c>
      <c r="I88" s="84">
        <v>11.6</v>
      </c>
      <c r="J88" s="84">
        <v>48.68</v>
      </c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</row>
    <row r="89" spans="2:81" x14ac:dyDescent="0.25">
      <c r="B89" s="77"/>
      <c r="C89" s="15" t="s">
        <v>98</v>
      </c>
      <c r="D89" s="78"/>
      <c r="E89" s="78"/>
      <c r="F89" s="78"/>
      <c r="G89" s="78"/>
      <c r="H89" s="78"/>
      <c r="I89" s="78"/>
      <c r="J89" s="78"/>
      <c r="K89" s="82">
        <v>0</v>
      </c>
      <c r="L89" s="82">
        <v>0</v>
      </c>
      <c r="M89" s="82">
        <v>0</v>
      </c>
      <c r="N89" s="82">
        <v>0</v>
      </c>
      <c r="O89" s="82">
        <v>9.9</v>
      </c>
      <c r="P89" s="82">
        <v>0.2</v>
      </c>
      <c r="Q89" s="82">
        <v>0.2</v>
      </c>
      <c r="R89" s="82">
        <v>0</v>
      </c>
      <c r="S89" s="82">
        <v>0</v>
      </c>
      <c r="T89" s="82">
        <v>0.5</v>
      </c>
      <c r="U89" s="82">
        <v>0.3</v>
      </c>
      <c r="V89" s="82">
        <v>6</v>
      </c>
      <c r="W89" s="82">
        <v>120</v>
      </c>
      <c r="X89" s="82">
        <v>7</v>
      </c>
      <c r="Y89" s="82">
        <v>4</v>
      </c>
      <c r="Z89" s="82">
        <v>7</v>
      </c>
      <c r="AA89" s="82">
        <v>1.4</v>
      </c>
      <c r="AB89" s="82">
        <v>0</v>
      </c>
      <c r="AC89" s="82">
        <v>0</v>
      </c>
      <c r="AD89" s="82">
        <v>0</v>
      </c>
      <c r="AE89" s="82">
        <v>0.1</v>
      </c>
      <c r="AF89" s="82">
        <v>0.01</v>
      </c>
      <c r="AG89" s="82">
        <v>0.01</v>
      </c>
      <c r="AH89" s="82">
        <v>0.1</v>
      </c>
      <c r="AI89" s="82">
        <v>0.2</v>
      </c>
      <c r="AJ89" s="82">
        <v>2</v>
      </c>
      <c r="AK89" s="13">
        <v>0.2</v>
      </c>
      <c r="AL89" s="13">
        <v>8</v>
      </c>
      <c r="AM89" s="13">
        <v>10</v>
      </c>
      <c r="AN89" s="13">
        <v>14</v>
      </c>
      <c r="AO89" s="13">
        <v>14</v>
      </c>
      <c r="AP89" s="13">
        <v>2</v>
      </c>
      <c r="AQ89" s="13">
        <v>8</v>
      </c>
      <c r="AR89" s="13">
        <v>2</v>
      </c>
      <c r="AS89" s="13">
        <v>7</v>
      </c>
      <c r="AT89" s="13">
        <v>13</v>
      </c>
      <c r="AU89" s="13">
        <v>8</v>
      </c>
      <c r="AV89" s="13">
        <v>58</v>
      </c>
      <c r="AW89" s="13">
        <v>5</v>
      </c>
      <c r="AX89" s="13">
        <v>11</v>
      </c>
      <c r="AY89" s="13">
        <v>32</v>
      </c>
      <c r="AZ89" s="13">
        <v>0</v>
      </c>
      <c r="BA89" s="13">
        <v>10</v>
      </c>
      <c r="BB89" s="13">
        <v>12</v>
      </c>
      <c r="BC89" s="13">
        <v>5</v>
      </c>
      <c r="BD89" s="13">
        <v>4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0</v>
      </c>
      <c r="BO89" s="13">
        <v>0</v>
      </c>
      <c r="BP89" s="13">
        <v>0</v>
      </c>
      <c r="BQ89" s="13">
        <v>0</v>
      </c>
      <c r="BR89" s="13">
        <v>0</v>
      </c>
      <c r="BS89" s="13">
        <v>0</v>
      </c>
      <c r="BT89" s="13">
        <v>0</v>
      </c>
      <c r="BU89" s="13">
        <v>0</v>
      </c>
      <c r="BV89" s="13">
        <v>0</v>
      </c>
      <c r="BW89" s="13">
        <v>0</v>
      </c>
      <c r="BX89" s="13">
        <v>0</v>
      </c>
      <c r="BY89" s="13">
        <v>0</v>
      </c>
      <c r="BZ89" s="13">
        <v>0</v>
      </c>
      <c r="CA89" s="13">
        <v>0</v>
      </c>
      <c r="CB89" s="13">
        <v>0</v>
      </c>
      <c r="CC89" s="13">
        <v>88.1</v>
      </c>
    </row>
    <row r="90" spans="2:81" ht="31.5" x14ac:dyDescent="0.25">
      <c r="B90" s="79" t="str">
        <f>"32/1"</f>
        <v>32/1</v>
      </c>
      <c r="C90" s="20" t="s">
        <v>160</v>
      </c>
      <c r="D90" s="80" t="str">
        <f>"50"</f>
        <v>50</v>
      </c>
      <c r="E90" s="80">
        <v>0.69</v>
      </c>
      <c r="F90" s="80">
        <v>0</v>
      </c>
      <c r="G90" s="80">
        <v>2.98</v>
      </c>
      <c r="H90" s="80">
        <v>2.98</v>
      </c>
      <c r="I90" s="80">
        <v>4.51</v>
      </c>
      <c r="J90" s="80">
        <v>44.932072920000003</v>
      </c>
      <c r="K90" s="84">
        <v>0</v>
      </c>
      <c r="L90" s="84">
        <v>0</v>
      </c>
      <c r="M90" s="84">
        <v>0</v>
      </c>
      <c r="N90" s="84">
        <v>0</v>
      </c>
      <c r="O90" s="84">
        <v>9.9</v>
      </c>
      <c r="P90" s="84">
        <v>0.2</v>
      </c>
      <c r="Q90" s="84">
        <v>0.2</v>
      </c>
      <c r="R90" s="84">
        <v>0</v>
      </c>
      <c r="S90" s="84">
        <v>0</v>
      </c>
      <c r="T90" s="84">
        <v>0.5</v>
      </c>
      <c r="U90" s="84">
        <v>0.3</v>
      </c>
      <c r="V90" s="84">
        <v>6</v>
      </c>
      <c r="W90" s="84">
        <v>120</v>
      </c>
      <c r="X90" s="84">
        <v>7</v>
      </c>
      <c r="Y90" s="84">
        <v>4</v>
      </c>
      <c r="Z90" s="84">
        <v>7</v>
      </c>
      <c r="AA90" s="84">
        <v>1.4</v>
      </c>
      <c r="AB90" s="84">
        <v>0</v>
      </c>
      <c r="AC90" s="84">
        <v>0</v>
      </c>
      <c r="AD90" s="84">
        <v>0</v>
      </c>
      <c r="AE90" s="84">
        <v>0.1</v>
      </c>
      <c r="AF90" s="84">
        <v>0.01</v>
      </c>
      <c r="AG90" s="84">
        <v>0.01</v>
      </c>
      <c r="AH90" s="84">
        <v>0.1</v>
      </c>
      <c r="AI90" s="84">
        <v>0.2</v>
      </c>
      <c r="AJ90" s="84">
        <v>2</v>
      </c>
      <c r="AK90" s="26">
        <v>0.2</v>
      </c>
      <c r="AL90" s="26">
        <v>8</v>
      </c>
      <c r="AM90" s="26">
        <v>10</v>
      </c>
      <c r="AN90" s="26">
        <v>14</v>
      </c>
      <c r="AO90" s="26">
        <v>14</v>
      </c>
      <c r="AP90" s="26">
        <v>2</v>
      </c>
      <c r="AQ90" s="26">
        <v>8</v>
      </c>
      <c r="AR90" s="26">
        <v>2</v>
      </c>
      <c r="AS90" s="26">
        <v>7</v>
      </c>
      <c r="AT90" s="26">
        <v>13</v>
      </c>
      <c r="AU90" s="26">
        <v>8</v>
      </c>
      <c r="AV90" s="26">
        <v>58</v>
      </c>
      <c r="AW90" s="26">
        <v>5</v>
      </c>
      <c r="AX90" s="26">
        <v>11</v>
      </c>
      <c r="AY90" s="26">
        <v>32</v>
      </c>
      <c r="AZ90" s="26">
        <v>0</v>
      </c>
      <c r="BA90" s="26">
        <v>10</v>
      </c>
      <c r="BB90" s="26">
        <v>12</v>
      </c>
      <c r="BC90" s="26">
        <v>5</v>
      </c>
      <c r="BD90" s="26">
        <v>4</v>
      </c>
      <c r="BE90" s="26">
        <v>0</v>
      </c>
      <c r="BF90" s="26">
        <v>0</v>
      </c>
      <c r="BG90" s="26">
        <v>0</v>
      </c>
      <c r="BH90" s="26">
        <v>0</v>
      </c>
      <c r="BI90" s="26">
        <v>0</v>
      </c>
      <c r="BJ90" s="26">
        <v>0</v>
      </c>
      <c r="BK90" s="26">
        <v>0</v>
      </c>
      <c r="BL90" s="26">
        <v>0</v>
      </c>
      <c r="BM90" s="26">
        <v>0</v>
      </c>
      <c r="BN90" s="26">
        <v>0</v>
      </c>
      <c r="BO90" s="26">
        <v>0</v>
      </c>
      <c r="BP90" s="26">
        <v>0</v>
      </c>
      <c r="BQ90" s="26">
        <v>0</v>
      </c>
      <c r="BR90" s="26">
        <v>0</v>
      </c>
      <c r="BS90" s="26">
        <v>0</v>
      </c>
      <c r="BT90" s="26">
        <v>0</v>
      </c>
      <c r="BU90" s="26">
        <v>0</v>
      </c>
      <c r="BV90" s="26">
        <v>0</v>
      </c>
      <c r="BW90" s="26">
        <v>0</v>
      </c>
      <c r="BX90" s="26">
        <v>0</v>
      </c>
      <c r="BY90" s="26">
        <v>0</v>
      </c>
      <c r="BZ90" s="26">
        <v>0</v>
      </c>
      <c r="CA90" s="26">
        <v>0</v>
      </c>
      <c r="CB90" s="26">
        <v>0</v>
      </c>
      <c r="CC90" s="26">
        <v>88.1</v>
      </c>
    </row>
    <row r="91" spans="2:81" x14ac:dyDescent="0.25">
      <c r="B91" s="79" t="str">
        <f>"16/2"</f>
        <v>16/2</v>
      </c>
      <c r="C91" s="20" t="s">
        <v>161</v>
      </c>
      <c r="D91" s="80" t="str">
        <f>"180"</f>
        <v>180</v>
      </c>
      <c r="E91" s="80">
        <v>3.99</v>
      </c>
      <c r="F91" s="80">
        <v>0</v>
      </c>
      <c r="G91" s="80">
        <v>4.01</v>
      </c>
      <c r="H91" s="80">
        <v>4.01</v>
      </c>
      <c r="I91" s="80">
        <v>17.5</v>
      </c>
      <c r="J91" s="80">
        <v>118.11997439999999</v>
      </c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</row>
    <row r="92" spans="2:81" x14ac:dyDescent="0.25">
      <c r="B92" s="79" t="str">
        <f>"40/2"</f>
        <v>40/2</v>
      </c>
      <c r="C92" s="20" t="s">
        <v>162</v>
      </c>
      <c r="D92" s="80" t="str">
        <f>"10"</f>
        <v>10</v>
      </c>
      <c r="E92" s="80">
        <v>0.86</v>
      </c>
      <c r="F92" s="80">
        <v>0</v>
      </c>
      <c r="G92" s="80">
        <v>0.1</v>
      </c>
      <c r="H92" s="80">
        <v>0.11</v>
      </c>
      <c r="I92" s="80">
        <v>5.12</v>
      </c>
      <c r="J92" s="80">
        <v>25.200647999999997</v>
      </c>
      <c r="K92" s="80">
        <v>0.38</v>
      </c>
      <c r="L92" s="80">
        <v>1.95</v>
      </c>
      <c r="M92" s="80">
        <v>0</v>
      </c>
      <c r="N92" s="80">
        <v>0</v>
      </c>
      <c r="O92" s="80">
        <v>4.3499999999999996</v>
      </c>
      <c r="P92" s="80">
        <v>0.09</v>
      </c>
      <c r="Q92" s="80">
        <v>1.03</v>
      </c>
      <c r="R92" s="80">
        <v>0</v>
      </c>
      <c r="S92" s="80">
        <v>0</v>
      </c>
      <c r="T92" s="80">
        <v>0.14000000000000001</v>
      </c>
      <c r="U92" s="80">
        <v>0.45</v>
      </c>
      <c r="V92" s="80">
        <v>8.9600000000000009</v>
      </c>
      <c r="W92" s="80">
        <v>87.97</v>
      </c>
      <c r="X92" s="80">
        <v>12.04</v>
      </c>
      <c r="Y92" s="80">
        <v>16.88</v>
      </c>
      <c r="Z92" s="80">
        <v>24.49</v>
      </c>
      <c r="AA92" s="80">
        <v>0.32</v>
      </c>
      <c r="AB92" s="80">
        <v>0</v>
      </c>
      <c r="AC92" s="80">
        <v>4623.1499999999996</v>
      </c>
      <c r="AD92" s="80">
        <v>925</v>
      </c>
      <c r="AE92" s="80">
        <v>1.51</v>
      </c>
      <c r="AF92" s="80">
        <v>0.02</v>
      </c>
      <c r="AG92" s="80">
        <v>0.03</v>
      </c>
      <c r="AH92" s="80">
        <v>0.36</v>
      </c>
      <c r="AI92" s="80">
        <v>0.51</v>
      </c>
      <c r="AJ92" s="80">
        <v>0.79</v>
      </c>
      <c r="AK92" s="22">
        <v>0</v>
      </c>
      <c r="AL92" s="22">
        <v>19.100000000000001</v>
      </c>
      <c r="AM92" s="22">
        <v>15.55</v>
      </c>
      <c r="AN92" s="22">
        <v>19.54</v>
      </c>
      <c r="AO92" s="22">
        <v>16.88</v>
      </c>
      <c r="AP92" s="22">
        <v>4</v>
      </c>
      <c r="AQ92" s="22">
        <v>14.21</v>
      </c>
      <c r="AR92" s="22">
        <v>3.55</v>
      </c>
      <c r="AS92" s="22">
        <v>13.77</v>
      </c>
      <c r="AT92" s="22">
        <v>21.32</v>
      </c>
      <c r="AU92" s="22">
        <v>18.21</v>
      </c>
      <c r="AV92" s="22">
        <v>59.96</v>
      </c>
      <c r="AW92" s="22">
        <v>6.22</v>
      </c>
      <c r="AX92" s="22">
        <v>12.88</v>
      </c>
      <c r="AY92" s="22">
        <v>104.38</v>
      </c>
      <c r="AZ92" s="22">
        <v>0</v>
      </c>
      <c r="BA92" s="22">
        <v>13.33</v>
      </c>
      <c r="BB92" s="22">
        <v>14.66</v>
      </c>
      <c r="BC92" s="22">
        <v>8</v>
      </c>
      <c r="BD92" s="22">
        <v>5.33</v>
      </c>
      <c r="BE92" s="22">
        <v>0</v>
      </c>
      <c r="BF92" s="22">
        <v>0</v>
      </c>
      <c r="BG92" s="22">
        <v>0</v>
      </c>
      <c r="BH92" s="22">
        <v>0</v>
      </c>
      <c r="BI92" s="22">
        <v>0</v>
      </c>
      <c r="BJ92" s="22">
        <v>0</v>
      </c>
      <c r="BK92" s="22">
        <v>0</v>
      </c>
      <c r="BL92" s="22">
        <v>0.18</v>
      </c>
      <c r="BM92" s="22">
        <v>0</v>
      </c>
      <c r="BN92" s="22">
        <v>0.12</v>
      </c>
      <c r="BO92" s="22">
        <v>0.01</v>
      </c>
      <c r="BP92" s="22">
        <v>0.02</v>
      </c>
      <c r="BQ92" s="22">
        <v>0</v>
      </c>
      <c r="BR92" s="22">
        <v>0</v>
      </c>
      <c r="BS92" s="22">
        <v>0</v>
      </c>
      <c r="BT92" s="22">
        <v>0.7</v>
      </c>
      <c r="BU92" s="22">
        <v>0</v>
      </c>
      <c r="BV92" s="22">
        <v>0</v>
      </c>
      <c r="BW92" s="22">
        <v>1.73</v>
      </c>
      <c r="BX92" s="22">
        <v>0</v>
      </c>
      <c r="BY92" s="22">
        <v>0</v>
      </c>
      <c r="BZ92" s="22">
        <v>0</v>
      </c>
      <c r="CA92" s="22">
        <v>0</v>
      </c>
      <c r="CB92" s="22">
        <v>0</v>
      </c>
      <c r="CC92" s="22">
        <v>40.700000000000003</v>
      </c>
    </row>
    <row r="93" spans="2:81" x14ac:dyDescent="0.25">
      <c r="B93" s="79" t="str">
        <f>"4/8"</f>
        <v>4/8</v>
      </c>
      <c r="C93" s="20" t="s">
        <v>218</v>
      </c>
      <c r="D93" s="80" t="str">
        <f>"150"</f>
        <v>150</v>
      </c>
      <c r="E93" s="80">
        <v>10.38</v>
      </c>
      <c r="F93" s="80">
        <v>8.16</v>
      </c>
      <c r="G93" s="80">
        <v>17.37</v>
      </c>
      <c r="H93" s="80">
        <v>6.39</v>
      </c>
      <c r="I93" s="80">
        <v>27.53</v>
      </c>
      <c r="J93" s="80">
        <v>306.90982500000001</v>
      </c>
      <c r="K93" s="80">
        <v>0.28000000000000003</v>
      </c>
      <c r="L93" s="80">
        <v>1.04</v>
      </c>
      <c r="M93" s="80">
        <v>0</v>
      </c>
      <c r="N93" s="80">
        <v>0</v>
      </c>
      <c r="O93" s="80">
        <v>2.02</v>
      </c>
      <c r="P93" s="80">
        <v>15.34</v>
      </c>
      <c r="Q93" s="80">
        <v>1.52</v>
      </c>
      <c r="R93" s="80">
        <v>0</v>
      </c>
      <c r="S93" s="80">
        <v>0</v>
      </c>
      <c r="T93" s="80">
        <v>0.15</v>
      </c>
      <c r="U93" s="80">
        <v>1.23</v>
      </c>
      <c r="V93" s="80">
        <v>158.63</v>
      </c>
      <c r="W93" s="80">
        <v>358.11</v>
      </c>
      <c r="X93" s="80">
        <v>13.2</v>
      </c>
      <c r="Y93" s="80">
        <v>18.260000000000002</v>
      </c>
      <c r="Z93" s="80">
        <v>47.48</v>
      </c>
      <c r="AA93" s="80">
        <v>0.79</v>
      </c>
      <c r="AB93" s="80">
        <v>0</v>
      </c>
      <c r="AC93" s="80">
        <v>1046.8800000000001</v>
      </c>
      <c r="AD93" s="80">
        <v>193.68</v>
      </c>
      <c r="AE93" s="80">
        <v>0.99</v>
      </c>
      <c r="AF93" s="80">
        <v>0.08</v>
      </c>
      <c r="AG93" s="80">
        <v>0.05</v>
      </c>
      <c r="AH93" s="80">
        <v>0.81</v>
      </c>
      <c r="AI93" s="80">
        <v>1.49</v>
      </c>
      <c r="AJ93" s="80">
        <v>4.9000000000000004</v>
      </c>
      <c r="AK93" s="22">
        <v>0</v>
      </c>
      <c r="AL93" s="22">
        <v>72.62</v>
      </c>
      <c r="AM93" s="22">
        <v>75.38</v>
      </c>
      <c r="AN93" s="22">
        <v>125.51</v>
      </c>
      <c r="AO93" s="22">
        <v>65.66</v>
      </c>
      <c r="AP93" s="22">
        <v>24.2</v>
      </c>
      <c r="AQ93" s="22">
        <v>61.15</v>
      </c>
      <c r="AR93" s="22">
        <v>23.37</v>
      </c>
      <c r="AS93" s="22">
        <v>83.73</v>
      </c>
      <c r="AT93" s="22">
        <v>74.84</v>
      </c>
      <c r="AU93" s="22">
        <v>138.22999999999999</v>
      </c>
      <c r="AV93" s="22">
        <v>90.77</v>
      </c>
      <c r="AW93" s="22">
        <v>32.29</v>
      </c>
      <c r="AX93" s="22">
        <v>66.03</v>
      </c>
      <c r="AY93" s="22">
        <v>501.74</v>
      </c>
      <c r="AZ93" s="22">
        <v>0</v>
      </c>
      <c r="BA93" s="22">
        <v>132.35</v>
      </c>
      <c r="BB93" s="22">
        <v>76.239999999999995</v>
      </c>
      <c r="BC93" s="22">
        <v>47.32</v>
      </c>
      <c r="BD93" s="22">
        <v>31.54</v>
      </c>
      <c r="BE93" s="22">
        <v>0</v>
      </c>
      <c r="BF93" s="22">
        <v>0</v>
      </c>
      <c r="BG93" s="22">
        <v>0</v>
      </c>
      <c r="BH93" s="22">
        <v>0</v>
      </c>
      <c r="BI93" s="22">
        <v>0</v>
      </c>
      <c r="BJ93" s="22">
        <v>0</v>
      </c>
      <c r="BK93" s="22">
        <v>0</v>
      </c>
      <c r="BL93" s="22">
        <v>0.16</v>
      </c>
      <c r="BM93" s="22">
        <v>0</v>
      </c>
      <c r="BN93" s="22">
        <v>7.0000000000000007E-2</v>
      </c>
      <c r="BO93" s="22">
        <v>0</v>
      </c>
      <c r="BP93" s="22">
        <v>0.01</v>
      </c>
      <c r="BQ93" s="22">
        <v>0</v>
      </c>
      <c r="BR93" s="22">
        <v>0</v>
      </c>
      <c r="BS93" s="22">
        <v>0</v>
      </c>
      <c r="BT93" s="22">
        <v>0.46</v>
      </c>
      <c r="BU93" s="22">
        <v>0</v>
      </c>
      <c r="BV93" s="22">
        <v>0</v>
      </c>
      <c r="BW93" s="22">
        <v>1.02</v>
      </c>
      <c r="BX93" s="22">
        <v>0</v>
      </c>
      <c r="BY93" s="22">
        <v>0</v>
      </c>
      <c r="BZ93" s="22">
        <v>0</v>
      </c>
      <c r="CA93" s="22">
        <v>0</v>
      </c>
      <c r="CB93" s="22">
        <v>0</v>
      </c>
      <c r="CC93" s="22">
        <v>208.84</v>
      </c>
    </row>
    <row r="94" spans="2:81" x14ac:dyDescent="0.25">
      <c r="B94" s="79" t="str">
        <f>"37/10"</f>
        <v>37/10</v>
      </c>
      <c r="C94" s="20" t="s">
        <v>163</v>
      </c>
      <c r="D94" s="80" t="str">
        <f>"180"</f>
        <v>180</v>
      </c>
      <c r="E94" s="80">
        <v>0.21</v>
      </c>
      <c r="F94" s="80">
        <v>0</v>
      </c>
      <c r="G94" s="80">
        <v>0.09</v>
      </c>
      <c r="H94" s="80">
        <v>0.09</v>
      </c>
      <c r="I94" s="80">
        <v>17.54</v>
      </c>
      <c r="J94" s="80">
        <v>66.885993000000013</v>
      </c>
      <c r="K94" s="80">
        <v>0.99</v>
      </c>
      <c r="L94" s="80">
        <v>0</v>
      </c>
      <c r="M94" s="80">
        <v>0</v>
      </c>
      <c r="N94" s="80">
        <v>0</v>
      </c>
      <c r="O94" s="80">
        <v>0.8</v>
      </c>
      <c r="P94" s="80">
        <v>4.79</v>
      </c>
      <c r="Q94" s="80">
        <v>0.02</v>
      </c>
      <c r="R94" s="80">
        <v>0</v>
      </c>
      <c r="S94" s="80">
        <v>0</v>
      </c>
      <c r="T94" s="80">
        <v>0.01</v>
      </c>
      <c r="U94" s="80">
        <v>1.31</v>
      </c>
      <c r="V94" s="80">
        <v>153.66999999999999</v>
      </c>
      <c r="W94" s="80">
        <v>151.88999999999999</v>
      </c>
      <c r="X94" s="80">
        <v>30.7</v>
      </c>
      <c r="Y94" s="80">
        <v>17.77</v>
      </c>
      <c r="Z94" s="80">
        <v>121.28</v>
      </c>
      <c r="AA94" s="80">
        <v>0.44</v>
      </c>
      <c r="AB94" s="80">
        <v>29.58</v>
      </c>
      <c r="AC94" s="80">
        <v>4.05</v>
      </c>
      <c r="AD94" s="80">
        <v>30.3</v>
      </c>
      <c r="AE94" s="80">
        <v>0.81</v>
      </c>
      <c r="AF94" s="80">
        <v>0.1</v>
      </c>
      <c r="AG94" s="80">
        <v>0.12</v>
      </c>
      <c r="AH94" s="80">
        <v>2.29</v>
      </c>
      <c r="AI94" s="80">
        <v>4.5199999999999996</v>
      </c>
      <c r="AJ94" s="80">
        <v>0.65</v>
      </c>
      <c r="AK94" s="22">
        <v>0</v>
      </c>
      <c r="AL94" s="22">
        <v>703.59</v>
      </c>
      <c r="AM94" s="22">
        <v>551.86</v>
      </c>
      <c r="AN94" s="22">
        <v>994.21</v>
      </c>
      <c r="AO94" s="22">
        <v>1092.19</v>
      </c>
      <c r="AP94" s="22">
        <v>310.89999999999998</v>
      </c>
      <c r="AQ94" s="22">
        <v>629.38</v>
      </c>
      <c r="AR94" s="22">
        <v>130.18</v>
      </c>
      <c r="AS94" s="22">
        <v>88.23</v>
      </c>
      <c r="AT94" s="22">
        <v>55.48</v>
      </c>
      <c r="AU94" s="22">
        <v>68.88</v>
      </c>
      <c r="AV94" s="22">
        <v>81.11</v>
      </c>
      <c r="AW94" s="22">
        <v>467.21</v>
      </c>
      <c r="AX94" s="22">
        <v>44.96</v>
      </c>
      <c r="AY94" s="22">
        <v>304.5</v>
      </c>
      <c r="AZ94" s="22">
        <v>0.59</v>
      </c>
      <c r="BA94" s="22">
        <v>91.6</v>
      </c>
      <c r="BB94" s="22">
        <v>71.5</v>
      </c>
      <c r="BC94" s="22">
        <v>66.36</v>
      </c>
      <c r="BD94" s="22">
        <v>32.99</v>
      </c>
      <c r="BE94" s="22">
        <v>0</v>
      </c>
      <c r="BF94" s="22">
        <v>0</v>
      </c>
      <c r="BG94" s="22">
        <v>0</v>
      </c>
      <c r="BH94" s="22">
        <v>0</v>
      </c>
      <c r="BI94" s="22">
        <v>0</v>
      </c>
      <c r="BJ94" s="22">
        <v>0</v>
      </c>
      <c r="BK94" s="22">
        <v>0</v>
      </c>
      <c r="BL94" s="22">
        <v>0.01</v>
      </c>
      <c r="BM94" s="22">
        <v>0</v>
      </c>
      <c r="BN94" s="22">
        <v>0</v>
      </c>
      <c r="BO94" s="22">
        <v>0</v>
      </c>
      <c r="BP94" s="22">
        <v>0</v>
      </c>
      <c r="BQ94" s="22">
        <v>0</v>
      </c>
      <c r="BR94" s="22">
        <v>0</v>
      </c>
      <c r="BS94" s="22">
        <v>0</v>
      </c>
      <c r="BT94" s="22">
        <v>0.01</v>
      </c>
      <c r="BU94" s="22">
        <v>0</v>
      </c>
      <c r="BV94" s="22">
        <v>0</v>
      </c>
      <c r="BW94" s="22">
        <v>0.04</v>
      </c>
      <c r="BX94" s="22">
        <v>0</v>
      </c>
      <c r="BY94" s="22">
        <v>0</v>
      </c>
      <c r="BZ94" s="22">
        <v>0</v>
      </c>
      <c r="CA94" s="22">
        <v>0</v>
      </c>
      <c r="CB94" s="22">
        <v>0</v>
      </c>
      <c r="CC94" s="22">
        <v>57.45</v>
      </c>
    </row>
    <row r="95" spans="2:81" x14ac:dyDescent="0.25">
      <c r="B95" s="79" t="str">
        <f>"-"</f>
        <v>-</v>
      </c>
      <c r="C95" s="20" t="s">
        <v>92</v>
      </c>
      <c r="D95" s="80" t="str">
        <f>"15"</f>
        <v>15</v>
      </c>
      <c r="E95" s="80">
        <v>0.99</v>
      </c>
      <c r="F95" s="80">
        <v>0</v>
      </c>
      <c r="G95" s="80">
        <v>0.1</v>
      </c>
      <c r="H95" s="80">
        <v>0.1</v>
      </c>
      <c r="I95" s="80">
        <v>7.04</v>
      </c>
      <c r="J95" s="80">
        <v>33.585149999999999</v>
      </c>
      <c r="K95" s="80">
        <v>1.97</v>
      </c>
      <c r="L95" s="80">
        <v>7.0000000000000007E-2</v>
      </c>
      <c r="M95" s="80">
        <v>0</v>
      </c>
      <c r="N95" s="80">
        <v>0</v>
      </c>
      <c r="O95" s="80">
        <v>1.86</v>
      </c>
      <c r="P95" s="80">
        <v>15.8</v>
      </c>
      <c r="Q95" s="80">
        <v>1.47</v>
      </c>
      <c r="R95" s="80">
        <v>0</v>
      </c>
      <c r="S95" s="80">
        <v>0</v>
      </c>
      <c r="T95" s="80">
        <v>0.25</v>
      </c>
      <c r="U95" s="80">
        <v>1.64</v>
      </c>
      <c r="V95" s="80">
        <v>67.459999999999994</v>
      </c>
      <c r="W95" s="80">
        <v>551.41999999999996</v>
      </c>
      <c r="X95" s="80">
        <v>29.43</v>
      </c>
      <c r="Y95" s="80">
        <v>26.31</v>
      </c>
      <c r="Z95" s="80">
        <v>75.25</v>
      </c>
      <c r="AA95" s="80">
        <v>0.97</v>
      </c>
      <c r="AB95" s="80">
        <v>16.25</v>
      </c>
      <c r="AC95" s="80">
        <v>29.56</v>
      </c>
      <c r="AD95" s="80">
        <v>21.71</v>
      </c>
      <c r="AE95" s="80">
        <v>0.15</v>
      </c>
      <c r="AF95" s="80">
        <v>0.1</v>
      </c>
      <c r="AG95" s="80">
        <v>0.09</v>
      </c>
      <c r="AH95" s="80">
        <v>1.1599999999999999</v>
      </c>
      <c r="AI95" s="80">
        <v>2.2400000000000002</v>
      </c>
      <c r="AJ95" s="80">
        <v>4.72</v>
      </c>
      <c r="AK95" s="22">
        <v>0</v>
      </c>
      <c r="AL95" s="22">
        <v>54.25</v>
      </c>
      <c r="AM95" s="22">
        <v>70.58</v>
      </c>
      <c r="AN95" s="22">
        <v>100.53</v>
      </c>
      <c r="AO95" s="22">
        <v>102.35</v>
      </c>
      <c r="AP95" s="22">
        <v>23.06</v>
      </c>
      <c r="AQ95" s="22">
        <v>65.98</v>
      </c>
      <c r="AR95" s="22">
        <v>30.2</v>
      </c>
      <c r="AS95" s="22">
        <v>69.41</v>
      </c>
      <c r="AT95" s="22">
        <v>65.58</v>
      </c>
      <c r="AU95" s="22">
        <v>178.64</v>
      </c>
      <c r="AV95" s="22">
        <v>79.56</v>
      </c>
      <c r="AW95" s="22">
        <v>16.64</v>
      </c>
      <c r="AX95" s="22">
        <v>46.31</v>
      </c>
      <c r="AY95" s="22">
        <v>248.91</v>
      </c>
      <c r="AZ95" s="22">
        <v>0</v>
      </c>
      <c r="BA95" s="22">
        <v>34.83</v>
      </c>
      <c r="BB95" s="22">
        <v>31.68</v>
      </c>
      <c r="BC95" s="22">
        <v>63.05</v>
      </c>
      <c r="BD95" s="22">
        <v>18.77</v>
      </c>
      <c r="BE95" s="22">
        <v>0.08</v>
      </c>
      <c r="BF95" s="22">
        <v>0.04</v>
      </c>
      <c r="BG95" s="22">
        <v>0.02</v>
      </c>
      <c r="BH95" s="22">
        <v>0.05</v>
      </c>
      <c r="BI95" s="22">
        <v>0.05</v>
      </c>
      <c r="BJ95" s="22">
        <v>0.25</v>
      </c>
      <c r="BK95" s="22">
        <v>0</v>
      </c>
      <c r="BL95" s="22">
        <v>0.76</v>
      </c>
      <c r="BM95" s="22">
        <v>0</v>
      </c>
      <c r="BN95" s="22">
        <v>0.23</v>
      </c>
      <c r="BO95" s="22">
        <v>0</v>
      </c>
      <c r="BP95" s="22">
        <v>0</v>
      </c>
      <c r="BQ95" s="22">
        <v>0</v>
      </c>
      <c r="BR95" s="22">
        <v>0.05</v>
      </c>
      <c r="BS95" s="22">
        <v>0.08</v>
      </c>
      <c r="BT95" s="22">
        <v>0.73</v>
      </c>
      <c r="BU95" s="22">
        <v>0</v>
      </c>
      <c r="BV95" s="22">
        <v>0</v>
      </c>
      <c r="BW95" s="22">
        <v>0.12</v>
      </c>
      <c r="BX95" s="22">
        <v>0</v>
      </c>
      <c r="BY95" s="22">
        <v>0</v>
      </c>
      <c r="BZ95" s="22">
        <v>0</v>
      </c>
      <c r="CA95" s="22">
        <v>0</v>
      </c>
      <c r="CB95" s="22">
        <v>0</v>
      </c>
      <c r="CC95" s="22">
        <v>107.14</v>
      </c>
    </row>
    <row r="96" spans="2:81" x14ac:dyDescent="0.25">
      <c r="B96" s="81" t="str">
        <f>"-"</f>
        <v>-</v>
      </c>
      <c r="C96" s="17" t="s">
        <v>105</v>
      </c>
      <c r="D96" s="82" t="str">
        <f>"20"</f>
        <v>20</v>
      </c>
      <c r="E96" s="82">
        <v>1.32</v>
      </c>
      <c r="F96" s="82">
        <v>0</v>
      </c>
      <c r="G96" s="82">
        <v>0.24</v>
      </c>
      <c r="H96" s="82">
        <v>0.24</v>
      </c>
      <c r="I96" s="82">
        <v>8.34</v>
      </c>
      <c r="J96" s="82">
        <v>38.676000000000002</v>
      </c>
      <c r="K96" s="80">
        <v>0</v>
      </c>
      <c r="L96" s="80">
        <v>0</v>
      </c>
      <c r="M96" s="80">
        <v>0</v>
      </c>
      <c r="N96" s="80">
        <v>0</v>
      </c>
      <c r="O96" s="80">
        <v>8.73</v>
      </c>
      <c r="P96" s="80">
        <v>0</v>
      </c>
      <c r="Q96" s="80">
        <v>0.12</v>
      </c>
      <c r="R96" s="80">
        <v>0</v>
      </c>
      <c r="S96" s="80">
        <v>0</v>
      </c>
      <c r="T96" s="80">
        <v>0.25</v>
      </c>
      <c r="U96" s="80">
        <v>0.05</v>
      </c>
      <c r="V96" s="80">
        <v>0.56999999999999995</v>
      </c>
      <c r="W96" s="80">
        <v>7.35</v>
      </c>
      <c r="X96" s="80">
        <v>1.96</v>
      </c>
      <c r="Y96" s="80">
        <v>0.5</v>
      </c>
      <c r="Z96" s="80">
        <v>0.9</v>
      </c>
      <c r="AA96" s="80">
        <v>0.05</v>
      </c>
      <c r="AB96" s="80">
        <v>0</v>
      </c>
      <c r="AC96" s="80">
        <v>0.4</v>
      </c>
      <c r="AD96" s="80">
        <v>0.09</v>
      </c>
      <c r="AE96" s="80">
        <v>0.01</v>
      </c>
      <c r="AF96" s="80">
        <v>0</v>
      </c>
      <c r="AG96" s="80">
        <v>0</v>
      </c>
      <c r="AH96" s="80">
        <v>0</v>
      </c>
      <c r="AI96" s="80">
        <v>0.01</v>
      </c>
      <c r="AJ96" s="80">
        <v>0.7</v>
      </c>
      <c r="AK96" s="22">
        <v>0</v>
      </c>
      <c r="AL96" s="22">
        <v>0.6</v>
      </c>
      <c r="AM96" s="22">
        <v>0.69</v>
      </c>
      <c r="AN96" s="22">
        <v>0.56000000000000005</v>
      </c>
      <c r="AO96" s="22">
        <v>1.03</v>
      </c>
      <c r="AP96" s="22">
        <v>0.26</v>
      </c>
      <c r="AQ96" s="22">
        <v>1.08</v>
      </c>
      <c r="AR96" s="22">
        <v>0</v>
      </c>
      <c r="AS96" s="22">
        <v>1.38</v>
      </c>
      <c r="AT96" s="22">
        <v>0</v>
      </c>
      <c r="AU96" s="22">
        <v>0</v>
      </c>
      <c r="AV96" s="22">
        <v>0</v>
      </c>
      <c r="AW96" s="22">
        <v>0.77</v>
      </c>
      <c r="AX96" s="22">
        <v>0</v>
      </c>
      <c r="AY96" s="22">
        <v>0</v>
      </c>
      <c r="AZ96" s="22">
        <v>0</v>
      </c>
      <c r="BA96" s="22">
        <v>0</v>
      </c>
      <c r="BB96" s="22">
        <v>0</v>
      </c>
      <c r="BC96" s="22">
        <v>0</v>
      </c>
      <c r="BD96" s="22">
        <v>0</v>
      </c>
      <c r="BE96" s="22">
        <v>0</v>
      </c>
      <c r="BF96" s="22">
        <v>0</v>
      </c>
      <c r="BG96" s="22">
        <v>0</v>
      </c>
      <c r="BH96" s="22">
        <v>0</v>
      </c>
      <c r="BI96" s="22">
        <v>0</v>
      </c>
      <c r="BJ96" s="22">
        <v>0</v>
      </c>
      <c r="BK96" s="22">
        <v>0</v>
      </c>
      <c r="BL96" s="22">
        <v>0</v>
      </c>
      <c r="BM96" s="22">
        <v>0</v>
      </c>
      <c r="BN96" s="22">
        <v>0</v>
      </c>
      <c r="BO96" s="22">
        <v>0</v>
      </c>
      <c r="BP96" s="22">
        <v>0</v>
      </c>
      <c r="BQ96" s="22">
        <v>0</v>
      </c>
      <c r="BR96" s="22">
        <v>0</v>
      </c>
      <c r="BS96" s="22">
        <v>0</v>
      </c>
      <c r="BT96" s="22">
        <v>0</v>
      </c>
      <c r="BU96" s="22">
        <v>0</v>
      </c>
      <c r="BV96" s="22">
        <v>0</v>
      </c>
      <c r="BW96" s="22">
        <v>0</v>
      </c>
      <c r="BX96" s="22">
        <v>0</v>
      </c>
      <c r="BY96" s="22">
        <v>0</v>
      </c>
      <c r="BZ96" s="22">
        <v>0</v>
      </c>
      <c r="CA96" s="22">
        <v>0</v>
      </c>
      <c r="CB96" s="22">
        <v>0</v>
      </c>
      <c r="CC96" s="22">
        <v>179.5</v>
      </c>
    </row>
    <row r="97" spans="2:81" x14ac:dyDescent="0.25">
      <c r="B97" s="83"/>
      <c r="C97" s="24" t="s">
        <v>106</v>
      </c>
      <c r="D97" s="84"/>
      <c r="E97" s="84">
        <v>18.440000000000001</v>
      </c>
      <c r="F97" s="84">
        <v>8.16</v>
      </c>
      <c r="G97" s="84">
        <v>24.88</v>
      </c>
      <c r="H97" s="84">
        <v>13.92</v>
      </c>
      <c r="I97" s="84">
        <v>87.58</v>
      </c>
      <c r="J97" s="84">
        <v>634.30999999999995</v>
      </c>
      <c r="K97" s="80">
        <v>0</v>
      </c>
      <c r="L97" s="80">
        <v>0</v>
      </c>
      <c r="M97" s="80">
        <v>0</v>
      </c>
      <c r="N97" s="80">
        <v>0</v>
      </c>
      <c r="O97" s="80">
        <v>0.33</v>
      </c>
      <c r="P97" s="80">
        <v>13.68</v>
      </c>
      <c r="Q97" s="80">
        <v>0.06</v>
      </c>
      <c r="R97" s="80">
        <v>0</v>
      </c>
      <c r="S97" s="80">
        <v>0</v>
      </c>
      <c r="T97" s="80">
        <v>0</v>
      </c>
      <c r="U97" s="80">
        <v>0.54</v>
      </c>
      <c r="V97" s="80">
        <v>0</v>
      </c>
      <c r="W97" s="80">
        <v>0</v>
      </c>
      <c r="X97" s="80">
        <v>0</v>
      </c>
      <c r="Y97" s="80">
        <v>0</v>
      </c>
      <c r="Z97" s="80">
        <v>0</v>
      </c>
      <c r="AA97" s="80">
        <v>0</v>
      </c>
      <c r="AB97" s="80">
        <v>0</v>
      </c>
      <c r="AC97" s="80">
        <v>0</v>
      </c>
      <c r="AD97" s="80">
        <v>0</v>
      </c>
      <c r="AE97" s="80">
        <v>0</v>
      </c>
      <c r="AF97" s="80">
        <v>0</v>
      </c>
      <c r="AG97" s="80">
        <v>0</v>
      </c>
      <c r="AH97" s="80">
        <v>0</v>
      </c>
      <c r="AI97" s="80">
        <v>0</v>
      </c>
      <c r="AJ97" s="80">
        <v>0</v>
      </c>
      <c r="AK97" s="22">
        <v>0</v>
      </c>
      <c r="AL97" s="22">
        <v>95.79</v>
      </c>
      <c r="AM97" s="22">
        <v>99.7</v>
      </c>
      <c r="AN97" s="22">
        <v>152.69</v>
      </c>
      <c r="AO97" s="22">
        <v>50.63</v>
      </c>
      <c r="AP97" s="22">
        <v>30.02</v>
      </c>
      <c r="AQ97" s="22">
        <v>60.03</v>
      </c>
      <c r="AR97" s="22">
        <v>22.71</v>
      </c>
      <c r="AS97" s="22">
        <v>108.58</v>
      </c>
      <c r="AT97" s="22">
        <v>67.34</v>
      </c>
      <c r="AU97" s="22">
        <v>93.96</v>
      </c>
      <c r="AV97" s="22">
        <v>77.52</v>
      </c>
      <c r="AW97" s="22">
        <v>40.72</v>
      </c>
      <c r="AX97" s="22">
        <v>72.040000000000006</v>
      </c>
      <c r="AY97" s="22">
        <v>602.39</v>
      </c>
      <c r="AZ97" s="22">
        <v>0</v>
      </c>
      <c r="BA97" s="22">
        <v>196.27</v>
      </c>
      <c r="BB97" s="22">
        <v>85.35</v>
      </c>
      <c r="BC97" s="22">
        <v>56.64</v>
      </c>
      <c r="BD97" s="22">
        <v>44.89</v>
      </c>
      <c r="BE97" s="22">
        <v>0</v>
      </c>
      <c r="BF97" s="22">
        <v>0</v>
      </c>
      <c r="BG97" s="22">
        <v>0</v>
      </c>
      <c r="BH97" s="22">
        <v>0</v>
      </c>
      <c r="BI97" s="22">
        <v>0</v>
      </c>
      <c r="BJ97" s="22">
        <v>0</v>
      </c>
      <c r="BK97" s="22">
        <v>0</v>
      </c>
      <c r="BL97" s="22">
        <v>0.02</v>
      </c>
      <c r="BM97" s="22">
        <v>0</v>
      </c>
      <c r="BN97" s="22">
        <v>0</v>
      </c>
      <c r="BO97" s="22">
        <v>0</v>
      </c>
      <c r="BP97" s="22">
        <v>0</v>
      </c>
      <c r="BQ97" s="22">
        <v>0</v>
      </c>
      <c r="BR97" s="22">
        <v>0</v>
      </c>
      <c r="BS97" s="22">
        <v>0</v>
      </c>
      <c r="BT97" s="22">
        <v>0.02</v>
      </c>
      <c r="BU97" s="22">
        <v>0</v>
      </c>
      <c r="BV97" s="22">
        <v>0</v>
      </c>
      <c r="BW97" s="22">
        <v>0.08</v>
      </c>
      <c r="BX97" s="22">
        <v>0</v>
      </c>
      <c r="BY97" s="22">
        <v>0</v>
      </c>
      <c r="BZ97" s="22">
        <v>0</v>
      </c>
      <c r="CA97" s="22">
        <v>0</v>
      </c>
      <c r="CB97" s="22">
        <v>0</v>
      </c>
      <c r="CC97" s="22">
        <v>11.73</v>
      </c>
    </row>
    <row r="98" spans="2:81" x14ac:dyDescent="0.25">
      <c r="B98" s="77"/>
      <c r="C98" s="15" t="s">
        <v>107</v>
      </c>
      <c r="D98" s="78"/>
      <c r="E98" s="78"/>
      <c r="F98" s="78"/>
      <c r="G98" s="78"/>
      <c r="H98" s="78"/>
      <c r="I98" s="78"/>
      <c r="J98" s="78"/>
      <c r="K98" s="82">
        <v>0.06</v>
      </c>
      <c r="L98" s="82">
        <v>0</v>
      </c>
      <c r="M98" s="82">
        <v>0</v>
      </c>
      <c r="N98" s="82">
        <v>0</v>
      </c>
      <c r="O98" s="82">
        <v>0.36</v>
      </c>
      <c r="P98" s="82">
        <v>9.66</v>
      </c>
      <c r="Q98" s="82">
        <v>2.4900000000000002</v>
      </c>
      <c r="R98" s="82">
        <v>0</v>
      </c>
      <c r="S98" s="82">
        <v>0</v>
      </c>
      <c r="T98" s="82">
        <v>0.3</v>
      </c>
      <c r="U98" s="82">
        <v>0.75</v>
      </c>
      <c r="V98" s="82">
        <v>183</v>
      </c>
      <c r="W98" s="82">
        <v>73.5</v>
      </c>
      <c r="X98" s="82">
        <v>10.5</v>
      </c>
      <c r="Y98" s="82">
        <v>14.1</v>
      </c>
      <c r="Z98" s="82">
        <v>47.4</v>
      </c>
      <c r="AA98" s="82">
        <v>1.17</v>
      </c>
      <c r="AB98" s="82">
        <v>0</v>
      </c>
      <c r="AC98" s="82">
        <v>1.5</v>
      </c>
      <c r="AD98" s="82">
        <v>0.3</v>
      </c>
      <c r="AE98" s="82">
        <v>0.42</v>
      </c>
      <c r="AF98" s="82">
        <v>0.05</v>
      </c>
      <c r="AG98" s="82">
        <v>0.02</v>
      </c>
      <c r="AH98" s="82">
        <v>0.21</v>
      </c>
      <c r="AI98" s="82">
        <v>0.6</v>
      </c>
      <c r="AJ98" s="82">
        <v>0</v>
      </c>
      <c r="AK98" s="13">
        <v>0</v>
      </c>
      <c r="AL98" s="13">
        <v>96.6</v>
      </c>
      <c r="AM98" s="13">
        <v>74.400000000000006</v>
      </c>
      <c r="AN98" s="13">
        <v>128.1</v>
      </c>
      <c r="AO98" s="13">
        <v>66.900000000000006</v>
      </c>
      <c r="AP98" s="13">
        <v>27.9</v>
      </c>
      <c r="AQ98" s="13">
        <v>59.4</v>
      </c>
      <c r="AR98" s="13">
        <v>24</v>
      </c>
      <c r="AS98" s="13">
        <v>111.3</v>
      </c>
      <c r="AT98" s="13">
        <v>89.1</v>
      </c>
      <c r="AU98" s="13">
        <v>87.3</v>
      </c>
      <c r="AV98" s="13">
        <v>139.19999999999999</v>
      </c>
      <c r="AW98" s="13">
        <v>37.200000000000003</v>
      </c>
      <c r="AX98" s="13">
        <v>93</v>
      </c>
      <c r="AY98" s="13">
        <v>467.7</v>
      </c>
      <c r="AZ98" s="13">
        <v>0</v>
      </c>
      <c r="BA98" s="13">
        <v>157.80000000000001</v>
      </c>
      <c r="BB98" s="13">
        <v>87.3</v>
      </c>
      <c r="BC98" s="13">
        <v>54</v>
      </c>
      <c r="BD98" s="13">
        <v>39</v>
      </c>
      <c r="BE98" s="13">
        <v>0</v>
      </c>
      <c r="BF98" s="13">
        <v>0</v>
      </c>
      <c r="BG98" s="13">
        <v>0</v>
      </c>
      <c r="BH98" s="13">
        <v>0</v>
      </c>
      <c r="BI98" s="13">
        <v>0</v>
      </c>
      <c r="BJ98" s="13">
        <v>0</v>
      </c>
      <c r="BK98" s="13">
        <v>0</v>
      </c>
      <c r="BL98" s="13">
        <v>0.04</v>
      </c>
      <c r="BM98" s="13">
        <v>0</v>
      </c>
      <c r="BN98" s="13">
        <v>0</v>
      </c>
      <c r="BO98" s="13">
        <v>0.01</v>
      </c>
      <c r="BP98" s="13">
        <v>0</v>
      </c>
      <c r="BQ98" s="13">
        <v>0</v>
      </c>
      <c r="BR98" s="13">
        <v>0</v>
      </c>
      <c r="BS98" s="13">
        <v>0</v>
      </c>
      <c r="BT98" s="13">
        <v>0.03</v>
      </c>
      <c r="BU98" s="13">
        <v>0</v>
      </c>
      <c r="BV98" s="13">
        <v>0</v>
      </c>
      <c r="BW98" s="13">
        <v>0.14000000000000001</v>
      </c>
      <c r="BX98" s="13">
        <v>0.02</v>
      </c>
      <c r="BY98" s="13">
        <v>0</v>
      </c>
      <c r="BZ98" s="13">
        <v>0</v>
      </c>
      <c r="CA98" s="13">
        <v>0</v>
      </c>
      <c r="CB98" s="13">
        <v>0</v>
      </c>
      <c r="CC98" s="13">
        <v>14.1</v>
      </c>
    </row>
    <row r="99" spans="2:81" x14ac:dyDescent="0.25">
      <c r="B99" s="79" t="str">
        <f>"30/10"</f>
        <v>30/10</v>
      </c>
      <c r="C99" s="20" t="s">
        <v>164</v>
      </c>
      <c r="D99" s="80" t="str">
        <f>"200"</f>
        <v>200</v>
      </c>
      <c r="E99" s="80">
        <v>2.92</v>
      </c>
      <c r="F99" s="80">
        <v>2.84</v>
      </c>
      <c r="G99" s="80">
        <v>3.16</v>
      </c>
      <c r="H99" s="80">
        <v>0.02</v>
      </c>
      <c r="I99" s="80">
        <v>14.44</v>
      </c>
      <c r="J99" s="80">
        <v>95.197032000000007</v>
      </c>
      <c r="K99" s="84">
        <v>3.68</v>
      </c>
      <c r="L99" s="84">
        <v>3.06</v>
      </c>
      <c r="M99" s="84">
        <v>0</v>
      </c>
      <c r="N99" s="84">
        <v>0</v>
      </c>
      <c r="O99" s="84">
        <v>18.46</v>
      </c>
      <c r="P99" s="84">
        <v>59.34</v>
      </c>
      <c r="Q99" s="84">
        <v>6.72</v>
      </c>
      <c r="R99" s="84">
        <v>0</v>
      </c>
      <c r="S99" s="84">
        <v>0</v>
      </c>
      <c r="T99" s="84">
        <v>1.1000000000000001</v>
      </c>
      <c r="U99" s="84">
        <v>5.97</v>
      </c>
      <c r="V99" s="84">
        <v>572.29</v>
      </c>
      <c r="W99" s="84">
        <v>1230.24</v>
      </c>
      <c r="X99" s="84">
        <v>97.83</v>
      </c>
      <c r="Y99" s="84">
        <v>93.81</v>
      </c>
      <c r="Z99" s="84">
        <v>316.79000000000002</v>
      </c>
      <c r="AA99" s="84">
        <v>3.74</v>
      </c>
      <c r="AB99" s="84">
        <v>45.83</v>
      </c>
      <c r="AC99" s="84">
        <v>5705.53</v>
      </c>
      <c r="AD99" s="84">
        <v>1171.07</v>
      </c>
      <c r="AE99" s="84">
        <v>3.89</v>
      </c>
      <c r="AF99" s="84">
        <v>0.36</v>
      </c>
      <c r="AG99" s="84">
        <v>0.31</v>
      </c>
      <c r="AH99" s="84">
        <v>4.84</v>
      </c>
      <c r="AI99" s="84">
        <v>9.3699999999999992</v>
      </c>
      <c r="AJ99" s="84">
        <v>11.77</v>
      </c>
      <c r="AK99" s="26">
        <v>0</v>
      </c>
      <c r="AL99" s="26">
        <v>1042.56</v>
      </c>
      <c r="AM99" s="26">
        <v>888.15</v>
      </c>
      <c r="AN99" s="26">
        <v>1521.14</v>
      </c>
      <c r="AO99" s="26">
        <v>1395.65</v>
      </c>
      <c r="AP99" s="26">
        <v>420.33</v>
      </c>
      <c r="AQ99" s="26">
        <v>891.23</v>
      </c>
      <c r="AR99" s="26">
        <v>234</v>
      </c>
      <c r="AS99" s="26">
        <v>476.39</v>
      </c>
      <c r="AT99" s="26">
        <v>373.66</v>
      </c>
      <c r="AU99" s="26">
        <v>585.23</v>
      </c>
      <c r="AV99" s="26">
        <v>528.13</v>
      </c>
      <c r="AW99" s="26">
        <v>601.04999999999995</v>
      </c>
      <c r="AX99" s="26">
        <v>335.22</v>
      </c>
      <c r="AY99" s="26">
        <v>2229.63</v>
      </c>
      <c r="AZ99" s="26">
        <v>0.59</v>
      </c>
      <c r="BA99" s="26">
        <v>626.16999999999996</v>
      </c>
      <c r="BB99" s="26">
        <v>366.72</v>
      </c>
      <c r="BC99" s="26">
        <v>295.35000000000002</v>
      </c>
      <c r="BD99" s="26">
        <v>172.53</v>
      </c>
      <c r="BE99" s="26">
        <v>0.08</v>
      </c>
      <c r="BF99" s="26">
        <v>0.04</v>
      </c>
      <c r="BG99" s="26">
        <v>0.02</v>
      </c>
      <c r="BH99" s="26">
        <v>0.05</v>
      </c>
      <c r="BI99" s="26">
        <v>0.05</v>
      </c>
      <c r="BJ99" s="26">
        <v>0.25</v>
      </c>
      <c r="BK99" s="26">
        <v>0</v>
      </c>
      <c r="BL99" s="26">
        <v>1.18</v>
      </c>
      <c r="BM99" s="26">
        <v>0</v>
      </c>
      <c r="BN99" s="26">
        <v>0.43</v>
      </c>
      <c r="BO99" s="26">
        <v>0.02</v>
      </c>
      <c r="BP99" s="26">
        <v>0.03</v>
      </c>
      <c r="BQ99" s="26">
        <v>0</v>
      </c>
      <c r="BR99" s="26">
        <v>0.05</v>
      </c>
      <c r="BS99" s="26">
        <v>0.09</v>
      </c>
      <c r="BT99" s="26">
        <v>1.95</v>
      </c>
      <c r="BU99" s="26">
        <v>0</v>
      </c>
      <c r="BV99" s="26">
        <v>0</v>
      </c>
      <c r="BW99" s="26">
        <v>3.14</v>
      </c>
      <c r="BX99" s="26">
        <v>0.03</v>
      </c>
      <c r="BY99" s="26">
        <v>0</v>
      </c>
      <c r="BZ99" s="26">
        <v>0</v>
      </c>
      <c r="CA99" s="26">
        <v>0</v>
      </c>
      <c r="CB99" s="26">
        <v>0</v>
      </c>
      <c r="CC99" s="26">
        <v>619.46</v>
      </c>
    </row>
    <row r="100" spans="2:81" x14ac:dyDescent="0.25">
      <c r="B100" s="79" t="str">
        <f>"4/4"</f>
        <v>4/4</v>
      </c>
      <c r="C100" s="20" t="s">
        <v>165</v>
      </c>
      <c r="D100" s="80" t="str">
        <f>"200"</f>
        <v>200</v>
      </c>
      <c r="E100" s="80">
        <v>2.99</v>
      </c>
      <c r="F100" s="80">
        <v>2.94</v>
      </c>
      <c r="G100" s="80">
        <v>6.04</v>
      </c>
      <c r="H100" s="80">
        <v>0</v>
      </c>
      <c r="I100" s="80">
        <v>8.56</v>
      </c>
      <c r="J100" s="80">
        <v>98.127613999999994</v>
      </c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</row>
    <row r="101" spans="2:81" x14ac:dyDescent="0.25">
      <c r="B101" s="81" t="str">
        <f>"-"</f>
        <v>-</v>
      </c>
      <c r="C101" s="17" t="s">
        <v>166</v>
      </c>
      <c r="D101" s="82" t="str">
        <f>"20"</f>
        <v>20</v>
      </c>
      <c r="E101" s="82">
        <v>1.32</v>
      </c>
      <c r="F101" s="82">
        <v>0</v>
      </c>
      <c r="G101" s="82">
        <v>0.13</v>
      </c>
      <c r="H101" s="82">
        <v>0.13</v>
      </c>
      <c r="I101" s="82">
        <v>9.3800000000000008</v>
      </c>
      <c r="J101" s="82">
        <v>44.780199999999994</v>
      </c>
      <c r="K101" s="80">
        <v>0</v>
      </c>
      <c r="L101" s="80">
        <v>0</v>
      </c>
      <c r="M101" s="80">
        <v>0</v>
      </c>
      <c r="N101" s="80">
        <v>0</v>
      </c>
      <c r="O101" s="80">
        <v>18.32</v>
      </c>
      <c r="P101" s="80">
        <v>5.29</v>
      </c>
      <c r="Q101" s="80">
        <v>0.66</v>
      </c>
      <c r="R101" s="80">
        <v>0</v>
      </c>
      <c r="S101" s="80">
        <v>0</v>
      </c>
      <c r="T101" s="80">
        <v>0.56000000000000005</v>
      </c>
      <c r="U101" s="80">
        <v>0.09</v>
      </c>
      <c r="V101" s="80">
        <v>0.78</v>
      </c>
      <c r="W101" s="80">
        <v>22.81</v>
      </c>
      <c r="X101" s="80">
        <v>5.76</v>
      </c>
      <c r="Y101" s="80">
        <v>2.57</v>
      </c>
      <c r="Z101" s="80">
        <v>7</v>
      </c>
      <c r="AA101" s="80">
        <v>0.16</v>
      </c>
      <c r="AB101" s="80">
        <v>0</v>
      </c>
      <c r="AC101" s="80">
        <v>0</v>
      </c>
      <c r="AD101" s="80">
        <v>0</v>
      </c>
      <c r="AE101" s="80">
        <v>0.18</v>
      </c>
      <c r="AF101" s="80">
        <v>0</v>
      </c>
      <c r="AG101" s="80">
        <v>0</v>
      </c>
      <c r="AH101" s="80">
        <v>0.03</v>
      </c>
      <c r="AI101" s="80">
        <v>0.05</v>
      </c>
      <c r="AJ101" s="80">
        <v>1.08</v>
      </c>
      <c r="AK101" s="22">
        <v>0</v>
      </c>
      <c r="AL101" s="22">
        <v>0</v>
      </c>
      <c r="AM101" s="22">
        <v>0</v>
      </c>
      <c r="AN101" s="22">
        <v>0</v>
      </c>
      <c r="AO101" s="22">
        <v>0</v>
      </c>
      <c r="AP101" s="22">
        <v>0</v>
      </c>
      <c r="AQ101" s="22">
        <v>0</v>
      </c>
      <c r="AR101" s="22">
        <v>0</v>
      </c>
      <c r="AS101" s="22">
        <v>0</v>
      </c>
      <c r="AT101" s="22">
        <v>0</v>
      </c>
      <c r="AU101" s="22">
        <v>0</v>
      </c>
      <c r="AV101" s="22">
        <v>0</v>
      </c>
      <c r="AW101" s="22">
        <v>0</v>
      </c>
      <c r="AX101" s="22">
        <v>0</v>
      </c>
      <c r="AY101" s="22">
        <v>0</v>
      </c>
      <c r="AZ101" s="22">
        <v>0</v>
      </c>
      <c r="BA101" s="22">
        <v>0</v>
      </c>
      <c r="BB101" s="22">
        <v>0</v>
      </c>
      <c r="BC101" s="22">
        <v>0</v>
      </c>
      <c r="BD101" s="22">
        <v>0</v>
      </c>
      <c r="BE101" s="22">
        <v>0</v>
      </c>
      <c r="BF101" s="22">
        <v>0</v>
      </c>
      <c r="BG101" s="22">
        <v>0</v>
      </c>
      <c r="BH101" s="22">
        <v>0</v>
      </c>
      <c r="BI101" s="22">
        <v>0</v>
      </c>
      <c r="BJ101" s="22">
        <v>0</v>
      </c>
      <c r="BK101" s="22">
        <v>0</v>
      </c>
      <c r="BL101" s="22">
        <v>0</v>
      </c>
      <c r="BM101" s="22">
        <v>0</v>
      </c>
      <c r="BN101" s="22">
        <v>0</v>
      </c>
      <c r="BO101" s="22">
        <v>0</v>
      </c>
      <c r="BP101" s="22">
        <v>0</v>
      </c>
      <c r="BQ101" s="22">
        <v>0</v>
      </c>
      <c r="BR101" s="22">
        <v>0</v>
      </c>
      <c r="BS101" s="22">
        <v>0</v>
      </c>
      <c r="BT101" s="22">
        <v>0</v>
      </c>
      <c r="BU101" s="22">
        <v>0</v>
      </c>
      <c r="BV101" s="22">
        <v>0</v>
      </c>
      <c r="BW101" s="22">
        <v>0</v>
      </c>
      <c r="BX101" s="22">
        <v>0</v>
      </c>
      <c r="BY101" s="22">
        <v>0</v>
      </c>
      <c r="BZ101" s="22">
        <v>0</v>
      </c>
      <c r="CA101" s="22">
        <v>0</v>
      </c>
      <c r="CB101" s="22">
        <v>0</v>
      </c>
      <c r="CC101" s="22">
        <v>184.86</v>
      </c>
    </row>
    <row r="102" spans="2:81" x14ac:dyDescent="0.25">
      <c r="B102" s="83"/>
      <c r="C102" s="24" t="s">
        <v>112</v>
      </c>
      <c r="D102" s="84"/>
      <c r="E102" s="84">
        <v>7.23</v>
      </c>
      <c r="F102" s="84">
        <v>5.78</v>
      </c>
      <c r="G102" s="84">
        <v>9.33</v>
      </c>
      <c r="H102" s="84">
        <v>0.15</v>
      </c>
      <c r="I102" s="84">
        <v>32.380000000000003</v>
      </c>
      <c r="J102" s="84">
        <v>238.1</v>
      </c>
      <c r="K102" s="80">
        <v>3.45</v>
      </c>
      <c r="L102" s="80">
        <v>0.08</v>
      </c>
      <c r="M102" s="80">
        <v>0</v>
      </c>
      <c r="N102" s="80">
        <v>0</v>
      </c>
      <c r="O102" s="80">
        <v>6.85</v>
      </c>
      <c r="P102" s="80">
        <v>15.79</v>
      </c>
      <c r="Q102" s="80">
        <v>3.22</v>
      </c>
      <c r="R102" s="80">
        <v>0</v>
      </c>
      <c r="S102" s="80">
        <v>0</v>
      </c>
      <c r="T102" s="80">
        <v>0.08</v>
      </c>
      <c r="U102" s="80">
        <v>1.46</v>
      </c>
      <c r="V102" s="80">
        <v>182.31</v>
      </c>
      <c r="W102" s="80">
        <v>222.5</v>
      </c>
      <c r="X102" s="80">
        <v>95.42</v>
      </c>
      <c r="Y102" s="80">
        <v>67.05</v>
      </c>
      <c r="Z102" s="80">
        <v>147.22</v>
      </c>
      <c r="AA102" s="80">
        <v>2.0499999999999998</v>
      </c>
      <c r="AB102" s="80">
        <v>30</v>
      </c>
      <c r="AC102" s="80">
        <v>19.579999999999998</v>
      </c>
      <c r="AD102" s="80">
        <v>33.979999999999997</v>
      </c>
      <c r="AE102" s="80">
        <v>0.28000000000000003</v>
      </c>
      <c r="AF102" s="80">
        <v>0.14000000000000001</v>
      </c>
      <c r="AG102" s="80">
        <v>0.16</v>
      </c>
      <c r="AH102" s="80">
        <v>1.1399999999999999</v>
      </c>
      <c r="AI102" s="80">
        <v>2.77</v>
      </c>
      <c r="AJ102" s="80">
        <v>0.39</v>
      </c>
      <c r="AK102" s="22">
        <v>0</v>
      </c>
      <c r="AL102" s="22">
        <v>294.81</v>
      </c>
      <c r="AM102" s="22">
        <v>255.08</v>
      </c>
      <c r="AN102" s="22">
        <v>424.68</v>
      </c>
      <c r="AO102" s="22">
        <v>320.64</v>
      </c>
      <c r="AP102" s="22">
        <v>149.09</v>
      </c>
      <c r="AQ102" s="22">
        <v>214.88</v>
      </c>
      <c r="AR102" s="22">
        <v>86.11</v>
      </c>
      <c r="AS102" s="22">
        <v>282.89999999999998</v>
      </c>
      <c r="AT102" s="22">
        <v>171.84</v>
      </c>
      <c r="AU102" s="22">
        <v>330.24</v>
      </c>
      <c r="AV102" s="22">
        <v>326.08</v>
      </c>
      <c r="AW102" s="22">
        <v>89.49</v>
      </c>
      <c r="AX102" s="22">
        <v>212.56</v>
      </c>
      <c r="AY102" s="22">
        <v>669.66</v>
      </c>
      <c r="AZ102" s="22">
        <v>0</v>
      </c>
      <c r="BA102" s="22">
        <v>148.76</v>
      </c>
      <c r="BB102" s="22">
        <v>180.15</v>
      </c>
      <c r="BC102" s="22">
        <v>263.2</v>
      </c>
      <c r="BD102" s="22">
        <v>116.5</v>
      </c>
      <c r="BE102" s="22">
        <v>0.1</v>
      </c>
      <c r="BF102" s="22">
        <v>0.05</v>
      </c>
      <c r="BG102" s="22">
        <v>0.02</v>
      </c>
      <c r="BH102" s="22">
        <v>0.06</v>
      </c>
      <c r="BI102" s="22">
        <v>0.06</v>
      </c>
      <c r="BJ102" s="22">
        <v>0.28999999999999998</v>
      </c>
      <c r="BK102" s="22">
        <v>0</v>
      </c>
      <c r="BL102" s="22">
        <v>0.97</v>
      </c>
      <c r="BM102" s="22">
        <v>0</v>
      </c>
      <c r="BN102" s="22">
        <v>0.26</v>
      </c>
      <c r="BO102" s="22">
        <v>0</v>
      </c>
      <c r="BP102" s="22">
        <v>0</v>
      </c>
      <c r="BQ102" s="22">
        <v>0</v>
      </c>
      <c r="BR102" s="22">
        <v>0.06</v>
      </c>
      <c r="BS102" s="22">
        <v>0.09</v>
      </c>
      <c r="BT102" s="22">
        <v>0.98</v>
      </c>
      <c r="BU102" s="22">
        <v>0.01</v>
      </c>
      <c r="BV102" s="22">
        <v>0</v>
      </c>
      <c r="BW102" s="22">
        <v>0.34</v>
      </c>
      <c r="BX102" s="22">
        <v>0.03</v>
      </c>
      <c r="BY102" s="22">
        <v>0</v>
      </c>
      <c r="BZ102" s="22">
        <v>0</v>
      </c>
      <c r="CA102" s="22">
        <v>0</v>
      </c>
      <c r="CB102" s="22">
        <v>0</v>
      </c>
      <c r="CC102" s="22">
        <v>123.94</v>
      </c>
    </row>
    <row r="103" spans="2:81" x14ac:dyDescent="0.25">
      <c r="B103" s="83"/>
      <c r="C103" s="24" t="s">
        <v>113</v>
      </c>
      <c r="D103" s="84"/>
      <c r="E103" s="84">
        <v>48.32</v>
      </c>
      <c r="F103" s="84">
        <v>32.380000000000003</v>
      </c>
      <c r="G103" s="84">
        <v>52.52</v>
      </c>
      <c r="H103" s="84">
        <v>18.62</v>
      </c>
      <c r="I103" s="84">
        <v>197.09</v>
      </c>
      <c r="J103" s="84">
        <v>1430.4</v>
      </c>
      <c r="K103" s="82">
        <v>0</v>
      </c>
      <c r="L103" s="82">
        <v>0</v>
      </c>
      <c r="M103" s="82">
        <v>0</v>
      </c>
      <c r="N103" s="82">
        <v>0</v>
      </c>
      <c r="O103" s="82">
        <v>0.13</v>
      </c>
      <c r="P103" s="82">
        <v>5.47</v>
      </c>
      <c r="Q103" s="82">
        <v>0.02</v>
      </c>
      <c r="R103" s="82">
        <v>0</v>
      </c>
      <c r="S103" s="82">
        <v>0</v>
      </c>
      <c r="T103" s="82">
        <v>0</v>
      </c>
      <c r="U103" s="82">
        <v>0.22</v>
      </c>
      <c r="V103" s="82">
        <v>0</v>
      </c>
      <c r="W103" s="82">
        <v>0</v>
      </c>
      <c r="X103" s="82">
        <v>0</v>
      </c>
      <c r="Y103" s="82">
        <v>0</v>
      </c>
      <c r="Z103" s="82">
        <v>0</v>
      </c>
      <c r="AA103" s="82">
        <v>0</v>
      </c>
      <c r="AB103" s="82">
        <v>0</v>
      </c>
      <c r="AC103" s="82">
        <v>0</v>
      </c>
      <c r="AD103" s="82">
        <v>0</v>
      </c>
      <c r="AE103" s="82">
        <v>0</v>
      </c>
      <c r="AF103" s="82">
        <v>0</v>
      </c>
      <c r="AG103" s="82">
        <v>0</v>
      </c>
      <c r="AH103" s="82">
        <v>0</v>
      </c>
      <c r="AI103" s="82">
        <v>0</v>
      </c>
      <c r="AJ103" s="82">
        <v>0</v>
      </c>
      <c r="AK103" s="13">
        <v>0</v>
      </c>
      <c r="AL103" s="13">
        <v>38.31</v>
      </c>
      <c r="AM103" s="13">
        <v>39.880000000000003</v>
      </c>
      <c r="AN103" s="13">
        <v>61.07</v>
      </c>
      <c r="AO103" s="13">
        <v>20.25</v>
      </c>
      <c r="AP103" s="13">
        <v>12.01</v>
      </c>
      <c r="AQ103" s="13">
        <v>24.01</v>
      </c>
      <c r="AR103" s="13">
        <v>9.08</v>
      </c>
      <c r="AS103" s="13">
        <v>43.43</v>
      </c>
      <c r="AT103" s="13">
        <v>26.94</v>
      </c>
      <c r="AU103" s="13">
        <v>37.58</v>
      </c>
      <c r="AV103" s="13">
        <v>31.01</v>
      </c>
      <c r="AW103" s="13">
        <v>16.29</v>
      </c>
      <c r="AX103" s="13">
        <v>28.81</v>
      </c>
      <c r="AY103" s="13">
        <v>240.96</v>
      </c>
      <c r="AZ103" s="13">
        <v>0</v>
      </c>
      <c r="BA103" s="13">
        <v>78.510000000000005</v>
      </c>
      <c r="BB103" s="13">
        <v>34.14</v>
      </c>
      <c r="BC103" s="13">
        <v>22.65</v>
      </c>
      <c r="BD103" s="13">
        <v>17.96</v>
      </c>
      <c r="BE103" s="13">
        <v>0</v>
      </c>
      <c r="BF103" s="13">
        <v>0</v>
      </c>
      <c r="BG103" s="13">
        <v>0</v>
      </c>
      <c r="BH103" s="13">
        <v>0</v>
      </c>
      <c r="BI103" s="13">
        <v>0</v>
      </c>
      <c r="BJ103" s="13">
        <v>0</v>
      </c>
      <c r="BK103" s="13">
        <v>0</v>
      </c>
      <c r="BL103" s="13">
        <v>0.01</v>
      </c>
      <c r="BM103" s="13">
        <v>0</v>
      </c>
      <c r="BN103" s="13">
        <v>0</v>
      </c>
      <c r="BO103" s="13">
        <v>0</v>
      </c>
      <c r="BP103" s="13">
        <v>0</v>
      </c>
      <c r="BQ103" s="13">
        <v>0</v>
      </c>
      <c r="BR103" s="13">
        <v>0</v>
      </c>
      <c r="BS103" s="13">
        <v>0</v>
      </c>
      <c r="BT103" s="13">
        <v>0.01</v>
      </c>
      <c r="BU103" s="13">
        <v>0</v>
      </c>
      <c r="BV103" s="13">
        <v>0</v>
      </c>
      <c r="BW103" s="13">
        <v>0.03</v>
      </c>
      <c r="BX103" s="13">
        <v>0</v>
      </c>
      <c r="BY103" s="13">
        <v>0</v>
      </c>
      <c r="BZ103" s="13">
        <v>0</v>
      </c>
      <c r="CA103" s="13">
        <v>0</v>
      </c>
      <c r="CB103" s="13">
        <v>0</v>
      </c>
      <c r="CC103" s="13">
        <v>4.6900000000000004</v>
      </c>
    </row>
    <row r="104" spans="2:81" x14ac:dyDescent="0.25">
      <c r="K104" s="84">
        <v>3.45</v>
      </c>
      <c r="L104" s="84">
        <v>0.08</v>
      </c>
      <c r="M104" s="84">
        <v>0</v>
      </c>
      <c r="N104" s="84">
        <v>0</v>
      </c>
      <c r="O104" s="84">
        <v>25.3</v>
      </c>
      <c r="P104" s="84">
        <v>26.55</v>
      </c>
      <c r="Q104" s="84">
        <v>3.9</v>
      </c>
      <c r="R104" s="84">
        <v>0</v>
      </c>
      <c r="S104" s="84">
        <v>0</v>
      </c>
      <c r="T104" s="84">
        <v>0.63</v>
      </c>
      <c r="U104" s="84">
        <v>1.77</v>
      </c>
      <c r="V104" s="84">
        <v>183.1</v>
      </c>
      <c r="W104" s="84">
        <v>245.31</v>
      </c>
      <c r="X104" s="84">
        <v>101.18</v>
      </c>
      <c r="Y104" s="84">
        <v>69.62</v>
      </c>
      <c r="Z104" s="84">
        <v>154.22</v>
      </c>
      <c r="AA104" s="84">
        <v>2.21</v>
      </c>
      <c r="AB104" s="84">
        <v>30</v>
      </c>
      <c r="AC104" s="84">
        <v>19.579999999999998</v>
      </c>
      <c r="AD104" s="84">
        <v>33.979999999999997</v>
      </c>
      <c r="AE104" s="84">
        <v>0.46</v>
      </c>
      <c r="AF104" s="84">
        <v>0.14000000000000001</v>
      </c>
      <c r="AG104" s="84">
        <v>0.16</v>
      </c>
      <c r="AH104" s="84">
        <v>1.17</v>
      </c>
      <c r="AI104" s="84">
        <v>2.82</v>
      </c>
      <c r="AJ104" s="84">
        <v>1.47</v>
      </c>
      <c r="AK104" s="26">
        <v>0</v>
      </c>
      <c r="AL104" s="26">
        <v>333.12</v>
      </c>
      <c r="AM104" s="26">
        <v>294.95999999999998</v>
      </c>
      <c r="AN104" s="26">
        <v>485.76</v>
      </c>
      <c r="AO104" s="26">
        <v>340.9</v>
      </c>
      <c r="AP104" s="26">
        <v>161.1</v>
      </c>
      <c r="AQ104" s="26">
        <v>238.89</v>
      </c>
      <c r="AR104" s="26">
        <v>95.19</v>
      </c>
      <c r="AS104" s="26">
        <v>326.33</v>
      </c>
      <c r="AT104" s="26">
        <v>198.78</v>
      </c>
      <c r="AU104" s="26">
        <v>367.82</v>
      </c>
      <c r="AV104" s="26">
        <v>357.09</v>
      </c>
      <c r="AW104" s="26">
        <v>105.77</v>
      </c>
      <c r="AX104" s="26">
        <v>241.38</v>
      </c>
      <c r="AY104" s="26">
        <v>910.61</v>
      </c>
      <c r="AZ104" s="26">
        <v>0</v>
      </c>
      <c r="BA104" s="26">
        <v>227.27</v>
      </c>
      <c r="BB104" s="26">
        <v>214.29</v>
      </c>
      <c r="BC104" s="26">
        <v>285.86</v>
      </c>
      <c r="BD104" s="26">
        <v>134.44999999999999</v>
      </c>
      <c r="BE104" s="26">
        <v>0.1</v>
      </c>
      <c r="BF104" s="26">
        <v>0.05</v>
      </c>
      <c r="BG104" s="26">
        <v>0.02</v>
      </c>
      <c r="BH104" s="26">
        <v>0.06</v>
      </c>
      <c r="BI104" s="26">
        <v>0.06</v>
      </c>
      <c r="BJ104" s="26">
        <v>0.28999999999999998</v>
      </c>
      <c r="BK104" s="26">
        <v>0</v>
      </c>
      <c r="BL104" s="26">
        <v>0.98</v>
      </c>
      <c r="BM104" s="26">
        <v>0</v>
      </c>
      <c r="BN104" s="26">
        <v>0.26</v>
      </c>
      <c r="BO104" s="26">
        <v>0</v>
      </c>
      <c r="BP104" s="26">
        <v>0</v>
      </c>
      <c r="BQ104" s="26">
        <v>0</v>
      </c>
      <c r="BR104" s="26">
        <v>0.06</v>
      </c>
      <c r="BS104" s="26">
        <v>0.09</v>
      </c>
      <c r="BT104" s="26">
        <v>0.98</v>
      </c>
      <c r="BU104" s="26">
        <v>0.01</v>
      </c>
      <c r="BV104" s="26">
        <v>0</v>
      </c>
      <c r="BW104" s="26">
        <v>0.38</v>
      </c>
      <c r="BX104" s="26">
        <v>0.03</v>
      </c>
      <c r="BY104" s="26">
        <v>0</v>
      </c>
      <c r="BZ104" s="26">
        <v>0</v>
      </c>
      <c r="CA104" s="26">
        <v>0</v>
      </c>
      <c r="CB104" s="26">
        <v>0</v>
      </c>
      <c r="CC104" s="26">
        <v>313.49</v>
      </c>
    </row>
    <row r="105" spans="2:81" x14ac:dyDescent="0.25">
      <c r="B105" s="105" t="s">
        <v>233</v>
      </c>
      <c r="C105" s="105"/>
      <c r="D105" s="105" t="s">
        <v>234</v>
      </c>
      <c r="E105" s="105"/>
      <c r="F105" s="105"/>
      <c r="G105" s="105"/>
      <c r="H105" s="105"/>
      <c r="I105" s="105"/>
      <c r="J105" s="106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</row>
    <row r="106" spans="2:81" x14ac:dyDescent="0.25">
      <c r="B106" s="105"/>
      <c r="C106" s="105"/>
      <c r="D106" s="105"/>
      <c r="E106" s="105"/>
      <c r="F106" s="105"/>
      <c r="G106" s="105"/>
      <c r="H106" s="105"/>
      <c r="I106" s="105"/>
      <c r="J106" s="106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</row>
    <row r="107" spans="2:81" x14ac:dyDescent="0.25">
      <c r="B107" s="105"/>
      <c r="C107" s="105"/>
      <c r="D107" s="105"/>
      <c r="E107" s="105"/>
      <c r="F107" s="105"/>
      <c r="G107" s="105"/>
      <c r="H107" s="105"/>
      <c r="I107" s="105"/>
      <c r="J107" s="106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</row>
    <row r="108" spans="2:81" x14ac:dyDescent="0.25">
      <c r="B108" s="105"/>
      <c r="C108" s="105"/>
      <c r="D108" s="105"/>
      <c r="E108" s="105"/>
      <c r="F108" s="105"/>
      <c r="G108" s="105"/>
      <c r="H108" s="105"/>
      <c r="I108" s="105"/>
      <c r="J108" s="106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</row>
    <row r="109" spans="2:81" x14ac:dyDescent="0.25">
      <c r="B109" s="90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</row>
    <row r="110" spans="2:81" x14ac:dyDescent="0.25">
      <c r="B110" s="85" t="s">
        <v>5</v>
      </c>
      <c r="C110" s="85"/>
      <c r="D110" s="85"/>
      <c r="E110" s="85"/>
      <c r="F110" s="85"/>
      <c r="G110" s="85"/>
      <c r="H110" s="85"/>
      <c r="I110" s="85"/>
      <c r="J110" s="85"/>
      <c r="K110" s="84">
        <v>15.99</v>
      </c>
      <c r="L110" s="84">
        <v>3.46</v>
      </c>
      <c r="M110" s="84">
        <v>0</v>
      </c>
      <c r="N110" s="84">
        <v>0</v>
      </c>
      <c r="O110" s="84">
        <v>72.39</v>
      </c>
      <c r="P110" s="84">
        <v>119.46</v>
      </c>
      <c r="Q110" s="84">
        <v>12.62</v>
      </c>
      <c r="R110" s="84">
        <v>0</v>
      </c>
      <c r="S110" s="84">
        <v>0</v>
      </c>
      <c r="T110" s="84">
        <v>2.42</v>
      </c>
      <c r="U110" s="84">
        <v>10.039999999999999</v>
      </c>
      <c r="V110" s="84">
        <v>1112.71</v>
      </c>
      <c r="W110" s="84">
        <v>1797.34</v>
      </c>
      <c r="X110" s="84">
        <v>324.98</v>
      </c>
      <c r="Y110" s="84">
        <v>202.65</v>
      </c>
      <c r="Z110" s="84">
        <v>622.33000000000004</v>
      </c>
      <c r="AA110" s="84">
        <v>8.3800000000000008</v>
      </c>
      <c r="AB110" s="84">
        <v>151.83000000000001</v>
      </c>
      <c r="AC110" s="84">
        <v>5775.35</v>
      </c>
      <c r="AD110" s="84">
        <v>1290.0999999999999</v>
      </c>
      <c r="AE110" s="84">
        <v>5.21</v>
      </c>
      <c r="AF110" s="84">
        <v>0.61</v>
      </c>
      <c r="AG110" s="84">
        <v>0.64</v>
      </c>
      <c r="AH110" s="84">
        <v>7.05</v>
      </c>
      <c r="AI110" s="84">
        <v>14.96</v>
      </c>
      <c r="AJ110" s="84">
        <v>15.71</v>
      </c>
      <c r="AK110" s="26">
        <v>0.2</v>
      </c>
      <c r="AL110" s="26">
        <v>1759.93</v>
      </c>
      <c r="AM110" s="26">
        <v>1547.06</v>
      </c>
      <c r="AN110" s="26">
        <v>2622.1</v>
      </c>
      <c r="AO110" s="26">
        <v>2083.62</v>
      </c>
      <c r="AP110" s="26">
        <v>729.99</v>
      </c>
      <c r="AQ110" s="26">
        <v>1395.37</v>
      </c>
      <c r="AR110" s="26">
        <v>429.05</v>
      </c>
      <c r="AS110" s="26">
        <v>1171.71</v>
      </c>
      <c r="AT110" s="26">
        <v>775.56</v>
      </c>
      <c r="AU110" s="26">
        <v>1213.1400000000001</v>
      </c>
      <c r="AV110" s="26">
        <v>1189.3800000000001</v>
      </c>
      <c r="AW110" s="26">
        <v>811.65</v>
      </c>
      <c r="AX110" s="26">
        <v>762.55</v>
      </c>
      <c r="AY110" s="26">
        <v>4218.3100000000004</v>
      </c>
      <c r="AZ110" s="26">
        <v>0.59</v>
      </c>
      <c r="BA110" s="26">
        <v>1187.69</v>
      </c>
      <c r="BB110" s="26">
        <v>790.32</v>
      </c>
      <c r="BC110" s="26">
        <v>900.45</v>
      </c>
      <c r="BD110" s="26">
        <v>424.71</v>
      </c>
      <c r="BE110" s="26">
        <v>0.56999999999999995</v>
      </c>
      <c r="BF110" s="26">
        <v>0.26</v>
      </c>
      <c r="BG110" s="26">
        <v>0.14000000000000001</v>
      </c>
      <c r="BH110" s="26">
        <v>0.32</v>
      </c>
      <c r="BI110" s="26">
        <v>0.37</v>
      </c>
      <c r="BJ110" s="26">
        <v>1.7</v>
      </c>
      <c r="BK110" s="26">
        <v>0</v>
      </c>
      <c r="BL110" s="26">
        <v>5.48</v>
      </c>
      <c r="BM110" s="26">
        <v>0</v>
      </c>
      <c r="BN110" s="26">
        <v>1.73</v>
      </c>
      <c r="BO110" s="26">
        <v>0.03</v>
      </c>
      <c r="BP110" s="26">
        <v>0.03</v>
      </c>
      <c r="BQ110" s="26">
        <v>0</v>
      </c>
      <c r="BR110" s="26">
        <v>0.33</v>
      </c>
      <c r="BS110" s="26">
        <v>0.52</v>
      </c>
      <c r="BT110" s="26">
        <v>5.97</v>
      </c>
      <c r="BU110" s="26">
        <v>0.01</v>
      </c>
      <c r="BV110" s="26">
        <v>0</v>
      </c>
      <c r="BW110" s="26">
        <v>3.96</v>
      </c>
      <c r="BX110" s="26">
        <v>0.08</v>
      </c>
      <c r="BY110" s="26">
        <v>0</v>
      </c>
      <c r="BZ110" s="26">
        <v>0</v>
      </c>
      <c r="CA110" s="26">
        <v>0</v>
      </c>
      <c r="CB110" s="26">
        <v>0</v>
      </c>
      <c r="CC110" s="26">
        <v>1356.02</v>
      </c>
    </row>
    <row r="111" spans="2:81" ht="15.75" customHeight="1" x14ac:dyDescent="0.25">
      <c r="B111" s="105" t="s">
        <v>152</v>
      </c>
      <c r="C111" s="105"/>
      <c r="D111" s="109" t="s">
        <v>235</v>
      </c>
      <c r="E111" s="109"/>
      <c r="F111" s="107">
        <v>45588</v>
      </c>
      <c r="G111" s="108"/>
      <c r="H111" s="108"/>
      <c r="I111" s="1"/>
      <c r="J111" s="1" t="s">
        <v>174</v>
      </c>
    </row>
    <row r="112" spans="2:8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  <c r="BZ112" s="85"/>
      <c r="CA112" s="85"/>
      <c r="CB112" s="85"/>
      <c r="CC112" s="85"/>
    </row>
    <row r="113" spans="2:81" x14ac:dyDescent="0.25">
      <c r="B113" s="110" t="s">
        <v>84</v>
      </c>
      <c r="C113" s="104" t="s">
        <v>85</v>
      </c>
      <c r="D113" s="104" t="s">
        <v>78</v>
      </c>
      <c r="E113" s="104" t="s">
        <v>1</v>
      </c>
      <c r="F113" s="104"/>
      <c r="G113" s="104" t="s">
        <v>6</v>
      </c>
      <c r="H113" s="104"/>
      <c r="I113" s="104" t="s">
        <v>79</v>
      </c>
      <c r="J113" s="104" t="s">
        <v>4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03">
        <f>IF(Дата_Сост&lt;&gt;"",Дата_Сост,"")</f>
        <v>45323.547106481485</v>
      </c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</row>
    <row r="114" spans="2:81" ht="31.5" x14ac:dyDescent="0.25">
      <c r="B114" s="111"/>
      <c r="C114" s="104"/>
      <c r="D114" s="104"/>
      <c r="E114" s="14" t="s">
        <v>0</v>
      </c>
      <c r="F114" s="14" t="s">
        <v>2</v>
      </c>
      <c r="G114" s="14" t="s">
        <v>0</v>
      </c>
      <c r="H114" s="14" t="s">
        <v>3</v>
      </c>
      <c r="I114" s="104"/>
      <c r="J114" s="10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2:81" x14ac:dyDescent="0.25">
      <c r="B115" s="77"/>
      <c r="C115" s="15" t="s">
        <v>89</v>
      </c>
      <c r="D115" s="78"/>
      <c r="E115" s="78"/>
      <c r="F115" s="78"/>
      <c r="G115" s="78"/>
      <c r="H115" s="78"/>
      <c r="I115" s="78"/>
      <c r="J115" s="78"/>
      <c r="K115" s="10" t="s">
        <v>7</v>
      </c>
      <c r="L115" s="10" t="s">
        <v>8</v>
      </c>
      <c r="M115" s="10" t="s">
        <v>70</v>
      </c>
      <c r="N115" s="10" t="s">
        <v>9</v>
      </c>
      <c r="O115" s="10" t="s">
        <v>10</v>
      </c>
      <c r="P115" s="10" t="s">
        <v>11</v>
      </c>
      <c r="Q115" s="10" t="s">
        <v>12</v>
      </c>
      <c r="R115" s="10" t="s">
        <v>13</v>
      </c>
      <c r="S115" s="10" t="s">
        <v>14</v>
      </c>
      <c r="T115" s="10" t="s">
        <v>15</v>
      </c>
      <c r="U115" s="10" t="s">
        <v>16</v>
      </c>
      <c r="V115" s="10" t="s">
        <v>17</v>
      </c>
      <c r="W115" s="10" t="s">
        <v>18</v>
      </c>
      <c r="X115" s="104" t="s">
        <v>75</v>
      </c>
      <c r="Y115" s="104"/>
      <c r="Z115" s="104"/>
      <c r="AA115" s="104"/>
      <c r="AB115" s="12" t="s">
        <v>74</v>
      </c>
      <c r="AC115" s="12"/>
      <c r="AD115" s="12"/>
      <c r="AE115" s="12"/>
      <c r="AF115" s="12"/>
      <c r="AG115" s="12"/>
      <c r="AH115" s="12"/>
      <c r="AI115" s="12"/>
      <c r="AJ115" s="104" t="s">
        <v>86</v>
      </c>
      <c r="AK115" s="13" t="s">
        <v>26</v>
      </c>
      <c r="AL115" s="13" t="s">
        <v>27</v>
      </c>
      <c r="AM115" s="13" t="s">
        <v>28</v>
      </c>
      <c r="AN115" s="13" t="s">
        <v>29</v>
      </c>
      <c r="AO115" s="13" t="s">
        <v>30</v>
      </c>
      <c r="AP115" s="13" t="s">
        <v>31</v>
      </c>
      <c r="AQ115" s="13" t="s">
        <v>32</v>
      </c>
      <c r="AR115" s="13" t="s">
        <v>33</v>
      </c>
      <c r="AS115" s="13" t="s">
        <v>34</v>
      </c>
      <c r="AT115" s="13" t="s">
        <v>35</v>
      </c>
      <c r="AU115" s="13" t="s">
        <v>36</v>
      </c>
      <c r="AV115" s="13" t="s">
        <v>37</v>
      </c>
      <c r="AW115" s="13" t="s">
        <v>38</v>
      </c>
      <c r="AX115" s="13" t="s">
        <v>39</v>
      </c>
      <c r="AY115" s="13" t="s">
        <v>40</v>
      </c>
      <c r="AZ115" s="13" t="s">
        <v>41</v>
      </c>
      <c r="BA115" s="13" t="s">
        <v>42</v>
      </c>
      <c r="BB115" s="13" t="s">
        <v>43</v>
      </c>
      <c r="BC115" s="13" t="s">
        <v>44</v>
      </c>
      <c r="BD115" s="13" t="s">
        <v>45</v>
      </c>
      <c r="BE115" s="13" t="s">
        <v>46</v>
      </c>
      <c r="BF115" s="13" t="s">
        <v>47</v>
      </c>
      <c r="BG115" s="13" t="s">
        <v>48</v>
      </c>
      <c r="BH115" s="13" t="s">
        <v>49</v>
      </c>
      <c r="BI115" s="13" t="s">
        <v>50</v>
      </c>
      <c r="BJ115" s="13" t="s">
        <v>51</v>
      </c>
      <c r="BK115" s="13" t="s">
        <v>52</v>
      </c>
      <c r="BL115" s="13" t="s">
        <v>53</v>
      </c>
      <c r="BM115" s="13" t="s">
        <v>54</v>
      </c>
      <c r="BN115" s="13" t="s">
        <v>55</v>
      </c>
      <c r="BO115" s="13" t="s">
        <v>56</v>
      </c>
      <c r="BP115" s="13" t="s">
        <v>57</v>
      </c>
      <c r="BQ115" s="13" t="s">
        <v>58</v>
      </c>
      <c r="BR115" s="13" t="s">
        <v>59</v>
      </c>
      <c r="BS115" s="13" t="s">
        <v>60</v>
      </c>
      <c r="BT115" s="13" t="s">
        <v>61</v>
      </c>
      <c r="BU115" s="13" t="s">
        <v>62</v>
      </c>
      <c r="BV115" s="13" t="s">
        <v>63</v>
      </c>
      <c r="BW115" s="13" t="s">
        <v>64</v>
      </c>
      <c r="BX115" s="13" t="s">
        <v>65</v>
      </c>
      <c r="BY115" s="13" t="s">
        <v>66</v>
      </c>
      <c r="BZ115" s="13" t="s">
        <v>67</v>
      </c>
      <c r="CA115" s="13" t="s">
        <v>68</v>
      </c>
      <c r="CB115" s="13" t="s">
        <v>69</v>
      </c>
      <c r="CC115" s="13"/>
    </row>
    <row r="116" spans="2:81" ht="31.5" x14ac:dyDescent="0.25">
      <c r="B116" s="79" t="str">
        <f>"7/4"</f>
        <v>7/4</v>
      </c>
      <c r="C116" s="20" t="s">
        <v>167</v>
      </c>
      <c r="D116" s="80" t="str">
        <f>"180"</f>
        <v>180</v>
      </c>
      <c r="E116" s="80">
        <v>4.51</v>
      </c>
      <c r="F116" s="80">
        <v>2.59</v>
      </c>
      <c r="G116" s="80">
        <v>6.29</v>
      </c>
      <c r="H116" s="80">
        <v>0.27</v>
      </c>
      <c r="I116" s="80">
        <v>28.91</v>
      </c>
      <c r="J116" s="80">
        <v>189.16895969999999</v>
      </c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 t="s">
        <v>19</v>
      </c>
      <c r="Y116" s="10" t="s">
        <v>20</v>
      </c>
      <c r="Z116" s="10" t="s">
        <v>21</v>
      </c>
      <c r="AA116" s="10" t="s">
        <v>22</v>
      </c>
      <c r="AB116" s="10" t="s">
        <v>71</v>
      </c>
      <c r="AC116" s="10" t="s">
        <v>23</v>
      </c>
      <c r="AD116" s="10" t="s">
        <v>72</v>
      </c>
      <c r="AE116" s="10" t="s">
        <v>73</v>
      </c>
      <c r="AF116" s="10" t="s">
        <v>76</v>
      </c>
      <c r="AG116" s="10" t="s">
        <v>77</v>
      </c>
      <c r="AH116" s="10" t="s">
        <v>24</v>
      </c>
      <c r="AI116" s="10" t="s">
        <v>25</v>
      </c>
      <c r="AJ116" s="104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</row>
    <row r="117" spans="2:81" x14ac:dyDescent="0.25">
      <c r="B117" s="79" t="str">
        <f>"27/10"</f>
        <v>27/10</v>
      </c>
      <c r="C117" s="20" t="s">
        <v>111</v>
      </c>
      <c r="D117" s="80" t="str">
        <f>"180"</f>
        <v>180</v>
      </c>
      <c r="E117" s="80">
        <v>7.0000000000000007E-2</v>
      </c>
      <c r="F117" s="80">
        <v>0</v>
      </c>
      <c r="G117" s="80">
        <v>0.02</v>
      </c>
      <c r="H117" s="80">
        <v>0.02</v>
      </c>
      <c r="I117" s="80">
        <v>8.85</v>
      </c>
      <c r="J117" s="80">
        <v>34.022008799999995</v>
      </c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</row>
    <row r="118" spans="2:81" x14ac:dyDescent="0.25">
      <c r="B118" s="79" t="str">
        <f>"-"</f>
        <v>-</v>
      </c>
      <c r="C118" s="20" t="s">
        <v>158</v>
      </c>
      <c r="D118" s="80" t="str">
        <f>"30"</f>
        <v>30</v>
      </c>
      <c r="E118" s="80">
        <v>2.31</v>
      </c>
      <c r="F118" s="80">
        <v>0</v>
      </c>
      <c r="G118" s="80">
        <v>0.9</v>
      </c>
      <c r="H118" s="80">
        <v>0.9</v>
      </c>
      <c r="I118" s="80">
        <v>15.99</v>
      </c>
      <c r="J118" s="80">
        <v>80.855999999999995</v>
      </c>
      <c r="K118" s="80">
        <v>5.34</v>
      </c>
      <c r="L118" s="80">
        <v>0.09</v>
      </c>
      <c r="M118" s="80">
        <v>0</v>
      </c>
      <c r="N118" s="80">
        <v>0</v>
      </c>
      <c r="O118" s="80">
        <v>2.0299999999999998</v>
      </c>
      <c r="P118" s="80">
        <v>0</v>
      </c>
      <c r="Q118" s="80">
        <v>0</v>
      </c>
      <c r="R118" s="80">
        <v>0</v>
      </c>
      <c r="S118" s="80">
        <v>0</v>
      </c>
      <c r="T118" s="80">
        <v>0.03</v>
      </c>
      <c r="U118" s="80">
        <v>1.79</v>
      </c>
      <c r="V118" s="80">
        <v>369.99</v>
      </c>
      <c r="W118" s="80">
        <v>154.43</v>
      </c>
      <c r="X118" s="80">
        <v>81.239999999999995</v>
      </c>
      <c r="Y118" s="80">
        <v>13.53</v>
      </c>
      <c r="Z118" s="80">
        <v>177.66</v>
      </c>
      <c r="AA118" s="80">
        <v>2.0099999999999998</v>
      </c>
      <c r="AB118" s="80">
        <v>149.04</v>
      </c>
      <c r="AC118" s="80">
        <v>55.92</v>
      </c>
      <c r="AD118" s="80">
        <v>260.16000000000003</v>
      </c>
      <c r="AE118" s="80">
        <v>0.57999999999999996</v>
      </c>
      <c r="AF118" s="80">
        <v>0.06</v>
      </c>
      <c r="AG118" s="80">
        <v>0.36</v>
      </c>
      <c r="AH118" s="80">
        <v>0.17</v>
      </c>
      <c r="AI118" s="80">
        <v>3.51</v>
      </c>
      <c r="AJ118" s="80">
        <v>0.17</v>
      </c>
      <c r="AK118" s="22">
        <v>0</v>
      </c>
      <c r="AL118" s="22">
        <v>705.33</v>
      </c>
      <c r="AM118" s="22">
        <v>556.62</v>
      </c>
      <c r="AN118" s="22">
        <v>1003.14</v>
      </c>
      <c r="AO118" s="22">
        <v>834.58</v>
      </c>
      <c r="AP118" s="22">
        <v>382.33</v>
      </c>
      <c r="AQ118" s="22">
        <v>558.24</v>
      </c>
      <c r="AR118" s="22">
        <v>187.62</v>
      </c>
      <c r="AS118" s="22">
        <v>598.54</v>
      </c>
      <c r="AT118" s="22">
        <v>602.08000000000004</v>
      </c>
      <c r="AU118" s="22">
        <v>666.83</v>
      </c>
      <c r="AV118" s="22">
        <v>1041.98</v>
      </c>
      <c r="AW118" s="22">
        <v>289.02</v>
      </c>
      <c r="AX118" s="22">
        <v>352.88</v>
      </c>
      <c r="AY118" s="22">
        <v>1505.56</v>
      </c>
      <c r="AZ118" s="22">
        <v>11.84</v>
      </c>
      <c r="BA118" s="22">
        <v>336.91</v>
      </c>
      <c r="BB118" s="22">
        <v>787.22</v>
      </c>
      <c r="BC118" s="22">
        <v>461.43</v>
      </c>
      <c r="BD118" s="22">
        <v>256.33999999999997</v>
      </c>
      <c r="BE118" s="22">
        <v>0.1</v>
      </c>
      <c r="BF118" s="22">
        <v>0.05</v>
      </c>
      <c r="BG118" s="22">
        <v>0.02</v>
      </c>
      <c r="BH118" s="22">
        <v>0.06</v>
      </c>
      <c r="BI118" s="22">
        <v>0.06</v>
      </c>
      <c r="BJ118" s="22">
        <v>0.28999999999999998</v>
      </c>
      <c r="BK118" s="22">
        <v>0</v>
      </c>
      <c r="BL118" s="22">
        <v>0.82</v>
      </c>
      <c r="BM118" s="22">
        <v>0</v>
      </c>
      <c r="BN118" s="22">
        <v>0.25</v>
      </c>
      <c r="BO118" s="22">
        <v>0</v>
      </c>
      <c r="BP118" s="22">
        <v>0</v>
      </c>
      <c r="BQ118" s="22">
        <v>0</v>
      </c>
      <c r="BR118" s="22">
        <v>0.06</v>
      </c>
      <c r="BS118" s="22">
        <v>0.09</v>
      </c>
      <c r="BT118" s="22">
        <v>0.67</v>
      </c>
      <c r="BU118" s="22">
        <v>0</v>
      </c>
      <c r="BV118" s="22">
        <v>0</v>
      </c>
      <c r="BW118" s="22">
        <v>0.04</v>
      </c>
      <c r="BX118" s="22">
        <v>0</v>
      </c>
      <c r="BY118" s="22">
        <v>0</v>
      </c>
      <c r="BZ118" s="22">
        <v>0</v>
      </c>
      <c r="CA118" s="22">
        <v>0</v>
      </c>
      <c r="CB118" s="22">
        <v>0</v>
      </c>
      <c r="CC118" s="22">
        <v>96.91</v>
      </c>
    </row>
    <row r="119" spans="2:81" x14ac:dyDescent="0.25">
      <c r="B119" s="81" t="str">
        <f>"-"</f>
        <v>-</v>
      </c>
      <c r="C119" s="17" t="s">
        <v>93</v>
      </c>
      <c r="D119" s="82" t="str">
        <f>"10"</f>
        <v>10</v>
      </c>
      <c r="E119" s="82">
        <v>0.08</v>
      </c>
      <c r="F119" s="82">
        <v>0.08</v>
      </c>
      <c r="G119" s="82">
        <v>7.25</v>
      </c>
      <c r="H119" s="82">
        <v>0</v>
      </c>
      <c r="I119" s="82">
        <v>0.13</v>
      </c>
      <c r="J119" s="82">
        <v>66.063999999999993</v>
      </c>
      <c r="K119" s="80">
        <v>0</v>
      </c>
      <c r="L119" s="80">
        <v>0</v>
      </c>
      <c r="M119" s="80">
        <v>0</v>
      </c>
      <c r="N119" s="80">
        <v>0</v>
      </c>
      <c r="O119" s="80">
        <v>8.82</v>
      </c>
      <c r="P119" s="80">
        <v>0</v>
      </c>
      <c r="Q119" s="80">
        <v>0.04</v>
      </c>
      <c r="R119" s="80">
        <v>0</v>
      </c>
      <c r="S119" s="80">
        <v>0</v>
      </c>
      <c r="T119" s="80">
        <v>0</v>
      </c>
      <c r="U119" s="80">
        <v>0.03</v>
      </c>
      <c r="V119" s="80">
        <v>0.09</v>
      </c>
      <c r="W119" s="80">
        <v>0.27</v>
      </c>
      <c r="X119" s="80">
        <v>0.26</v>
      </c>
      <c r="Y119" s="80">
        <v>0</v>
      </c>
      <c r="Z119" s="80">
        <v>0</v>
      </c>
      <c r="AA119" s="80">
        <v>0.03</v>
      </c>
      <c r="AB119" s="80">
        <v>0</v>
      </c>
      <c r="AC119" s="80">
        <v>0</v>
      </c>
      <c r="AD119" s="80">
        <v>0</v>
      </c>
      <c r="AE119" s="80">
        <v>0</v>
      </c>
      <c r="AF119" s="80">
        <v>0</v>
      </c>
      <c r="AG119" s="80">
        <v>0</v>
      </c>
      <c r="AH119" s="80">
        <v>0</v>
      </c>
      <c r="AI119" s="80">
        <v>0</v>
      </c>
      <c r="AJ119" s="80">
        <v>0</v>
      </c>
      <c r="AK119" s="22">
        <v>0</v>
      </c>
      <c r="AL119" s="22">
        <v>0</v>
      </c>
      <c r="AM119" s="22">
        <v>0</v>
      </c>
      <c r="AN119" s="22">
        <v>0</v>
      </c>
      <c r="AO119" s="22">
        <v>0</v>
      </c>
      <c r="AP119" s="22">
        <v>0</v>
      </c>
      <c r="AQ119" s="22">
        <v>0</v>
      </c>
      <c r="AR119" s="22">
        <v>0</v>
      </c>
      <c r="AS119" s="22">
        <v>0</v>
      </c>
      <c r="AT119" s="22">
        <v>0</v>
      </c>
      <c r="AU119" s="22">
        <v>0</v>
      </c>
      <c r="AV119" s="22">
        <v>0</v>
      </c>
      <c r="AW119" s="22">
        <v>0</v>
      </c>
      <c r="AX119" s="22">
        <v>0</v>
      </c>
      <c r="AY119" s="22">
        <v>0</v>
      </c>
      <c r="AZ119" s="22">
        <v>0</v>
      </c>
      <c r="BA119" s="22">
        <v>0</v>
      </c>
      <c r="BB119" s="22">
        <v>0</v>
      </c>
      <c r="BC119" s="22">
        <v>0</v>
      </c>
      <c r="BD119" s="22">
        <v>0</v>
      </c>
      <c r="BE119" s="22">
        <v>0</v>
      </c>
      <c r="BF119" s="22">
        <v>0</v>
      </c>
      <c r="BG119" s="22">
        <v>0</v>
      </c>
      <c r="BH119" s="22">
        <v>0</v>
      </c>
      <c r="BI119" s="22">
        <v>0</v>
      </c>
      <c r="BJ119" s="22">
        <v>0</v>
      </c>
      <c r="BK119" s="22">
        <v>0</v>
      </c>
      <c r="BL119" s="22">
        <v>0</v>
      </c>
      <c r="BM119" s="22">
        <v>0</v>
      </c>
      <c r="BN119" s="22">
        <v>0</v>
      </c>
      <c r="BO119" s="22">
        <v>0</v>
      </c>
      <c r="BP119" s="22">
        <v>0</v>
      </c>
      <c r="BQ119" s="22">
        <v>0</v>
      </c>
      <c r="BR119" s="22">
        <v>0</v>
      </c>
      <c r="BS119" s="22">
        <v>0</v>
      </c>
      <c r="BT119" s="22">
        <v>0</v>
      </c>
      <c r="BU119" s="22">
        <v>0</v>
      </c>
      <c r="BV119" s="22">
        <v>0</v>
      </c>
      <c r="BW119" s="22">
        <v>0</v>
      </c>
      <c r="BX119" s="22">
        <v>0</v>
      </c>
      <c r="BY119" s="22">
        <v>0</v>
      </c>
      <c r="BZ119" s="22">
        <v>0</v>
      </c>
      <c r="CA119" s="22">
        <v>0</v>
      </c>
      <c r="CB119" s="22">
        <v>0</v>
      </c>
      <c r="CC119" s="22">
        <v>180.04</v>
      </c>
    </row>
    <row r="120" spans="2:81" x14ac:dyDescent="0.25">
      <c r="B120" s="83"/>
      <c r="C120" s="24" t="s">
        <v>94</v>
      </c>
      <c r="D120" s="84"/>
      <c r="E120" s="84">
        <v>6.97</v>
      </c>
      <c r="F120" s="84">
        <v>2.67</v>
      </c>
      <c r="G120" s="84">
        <v>14.46</v>
      </c>
      <c r="H120" s="84">
        <v>1.19</v>
      </c>
      <c r="I120" s="84">
        <v>53.89</v>
      </c>
      <c r="J120" s="84">
        <v>370.11</v>
      </c>
      <c r="K120" s="80">
        <v>0.2</v>
      </c>
      <c r="L120" s="80">
        <v>0</v>
      </c>
      <c r="M120" s="80">
        <v>0</v>
      </c>
      <c r="N120" s="80">
        <v>0</v>
      </c>
      <c r="O120" s="80">
        <v>1.32</v>
      </c>
      <c r="P120" s="80">
        <v>18.72</v>
      </c>
      <c r="Q120" s="80">
        <v>1.28</v>
      </c>
      <c r="R120" s="80">
        <v>0</v>
      </c>
      <c r="S120" s="80">
        <v>0</v>
      </c>
      <c r="T120" s="80">
        <v>0.12</v>
      </c>
      <c r="U120" s="80">
        <v>0.64</v>
      </c>
      <c r="V120" s="80">
        <v>171.6</v>
      </c>
      <c r="W120" s="80">
        <v>52.4</v>
      </c>
      <c r="X120" s="80">
        <v>8.8000000000000007</v>
      </c>
      <c r="Y120" s="80">
        <v>13.2</v>
      </c>
      <c r="Z120" s="80">
        <v>34</v>
      </c>
      <c r="AA120" s="80">
        <v>0.8</v>
      </c>
      <c r="AB120" s="80">
        <v>0</v>
      </c>
      <c r="AC120" s="80">
        <v>0</v>
      </c>
      <c r="AD120" s="80">
        <v>0</v>
      </c>
      <c r="AE120" s="80">
        <v>0.68</v>
      </c>
      <c r="AF120" s="80">
        <v>0.06</v>
      </c>
      <c r="AG120" s="80">
        <v>0.02</v>
      </c>
      <c r="AH120" s="80">
        <v>0.64</v>
      </c>
      <c r="AI120" s="80">
        <v>1.2</v>
      </c>
      <c r="AJ120" s="80">
        <v>0</v>
      </c>
      <c r="AK120" s="22">
        <v>0</v>
      </c>
      <c r="AL120" s="22">
        <v>148.80000000000001</v>
      </c>
      <c r="AM120" s="22">
        <v>154.4</v>
      </c>
      <c r="AN120" s="22">
        <v>236.4</v>
      </c>
      <c r="AO120" s="22">
        <v>79.599999999999994</v>
      </c>
      <c r="AP120" s="22">
        <v>46.8</v>
      </c>
      <c r="AQ120" s="22">
        <v>93.6</v>
      </c>
      <c r="AR120" s="22">
        <v>35.200000000000003</v>
      </c>
      <c r="AS120" s="22">
        <v>168</v>
      </c>
      <c r="AT120" s="22">
        <v>104.4</v>
      </c>
      <c r="AU120" s="22">
        <v>145.19999999999999</v>
      </c>
      <c r="AV120" s="22">
        <v>120.4</v>
      </c>
      <c r="AW120" s="22">
        <v>64.400000000000006</v>
      </c>
      <c r="AX120" s="22">
        <v>112</v>
      </c>
      <c r="AY120" s="22">
        <v>930</v>
      </c>
      <c r="AZ120" s="22">
        <v>0</v>
      </c>
      <c r="BA120" s="22">
        <v>302.8</v>
      </c>
      <c r="BB120" s="22">
        <v>132.4</v>
      </c>
      <c r="BC120" s="22">
        <v>88.8</v>
      </c>
      <c r="BD120" s="22">
        <v>69.2</v>
      </c>
      <c r="BE120" s="22">
        <v>0</v>
      </c>
      <c r="BF120" s="22">
        <v>0</v>
      </c>
      <c r="BG120" s="22">
        <v>0</v>
      </c>
      <c r="BH120" s="22">
        <v>0</v>
      </c>
      <c r="BI120" s="22">
        <v>0</v>
      </c>
      <c r="BJ120" s="22">
        <v>0.01</v>
      </c>
      <c r="BK120" s="22">
        <v>0</v>
      </c>
      <c r="BL120" s="22">
        <v>0.13</v>
      </c>
      <c r="BM120" s="22">
        <v>0</v>
      </c>
      <c r="BN120" s="22">
        <v>0.06</v>
      </c>
      <c r="BO120" s="22">
        <v>0</v>
      </c>
      <c r="BP120" s="22">
        <v>0</v>
      </c>
      <c r="BQ120" s="22">
        <v>0</v>
      </c>
      <c r="BR120" s="22">
        <v>0</v>
      </c>
      <c r="BS120" s="22">
        <v>0</v>
      </c>
      <c r="BT120" s="22">
        <v>0.47</v>
      </c>
      <c r="BU120" s="22">
        <v>0</v>
      </c>
      <c r="BV120" s="22">
        <v>0</v>
      </c>
      <c r="BW120" s="22">
        <v>0.35</v>
      </c>
      <c r="BX120" s="22">
        <v>0.01</v>
      </c>
      <c r="BY120" s="22">
        <v>0</v>
      </c>
      <c r="BZ120" s="22">
        <v>0</v>
      </c>
      <c r="CA120" s="22">
        <v>0</v>
      </c>
      <c r="CB120" s="22">
        <v>0</v>
      </c>
      <c r="CC120" s="22">
        <v>13.64</v>
      </c>
    </row>
    <row r="121" spans="2:81" x14ac:dyDescent="0.25">
      <c r="B121" s="77"/>
      <c r="C121" s="15" t="s">
        <v>95</v>
      </c>
      <c r="D121" s="78"/>
      <c r="E121" s="78"/>
      <c r="F121" s="78"/>
      <c r="G121" s="78"/>
      <c r="H121" s="78"/>
      <c r="I121" s="78"/>
      <c r="J121" s="78"/>
      <c r="K121" s="82">
        <v>2.99</v>
      </c>
      <c r="L121" s="82">
        <v>0.11</v>
      </c>
      <c r="M121" s="82">
        <v>0</v>
      </c>
      <c r="N121" s="82">
        <v>0</v>
      </c>
      <c r="O121" s="82">
        <v>7.54</v>
      </c>
      <c r="P121" s="82">
        <v>25.06</v>
      </c>
      <c r="Q121" s="82">
        <v>1.29</v>
      </c>
      <c r="R121" s="82">
        <v>0</v>
      </c>
      <c r="S121" s="82">
        <v>0</v>
      </c>
      <c r="T121" s="82">
        <v>0.02</v>
      </c>
      <c r="U121" s="82">
        <v>1.05</v>
      </c>
      <c r="V121" s="82">
        <v>248.56</v>
      </c>
      <c r="W121" s="82">
        <v>74.47</v>
      </c>
      <c r="X121" s="82">
        <v>30.5</v>
      </c>
      <c r="Y121" s="82">
        <v>8.49</v>
      </c>
      <c r="Z121" s="82">
        <v>53.24</v>
      </c>
      <c r="AA121" s="82">
        <v>0.56000000000000005</v>
      </c>
      <c r="AB121" s="82">
        <v>20.05</v>
      </c>
      <c r="AC121" s="82">
        <v>15.55</v>
      </c>
      <c r="AD121" s="82">
        <v>36.72</v>
      </c>
      <c r="AE121" s="82">
        <v>0.69</v>
      </c>
      <c r="AF121" s="82">
        <v>0.06</v>
      </c>
      <c r="AG121" s="82">
        <v>0.05</v>
      </c>
      <c r="AH121" s="82">
        <v>0.43</v>
      </c>
      <c r="AI121" s="82">
        <v>1.55</v>
      </c>
      <c r="AJ121" s="82">
        <v>0.1</v>
      </c>
      <c r="AK121" s="13">
        <v>0</v>
      </c>
      <c r="AL121" s="13">
        <v>242.3</v>
      </c>
      <c r="AM121" s="13">
        <v>218.6</v>
      </c>
      <c r="AN121" s="13">
        <v>403.61</v>
      </c>
      <c r="AO121" s="13">
        <v>175.05</v>
      </c>
      <c r="AP121" s="13">
        <v>88.93</v>
      </c>
      <c r="AQ121" s="13">
        <v>168.34</v>
      </c>
      <c r="AR121" s="13">
        <v>55.68</v>
      </c>
      <c r="AS121" s="13">
        <v>243.96</v>
      </c>
      <c r="AT121" s="13">
        <v>158.09</v>
      </c>
      <c r="AU121" s="13">
        <v>186.51</v>
      </c>
      <c r="AV121" s="13">
        <v>184.72</v>
      </c>
      <c r="AW121" s="13">
        <v>93.51</v>
      </c>
      <c r="AX121" s="13">
        <v>154.24</v>
      </c>
      <c r="AY121" s="13">
        <v>1259.8499999999999</v>
      </c>
      <c r="AZ121" s="13">
        <v>2.4500000000000002</v>
      </c>
      <c r="BA121" s="13">
        <v>390.4</v>
      </c>
      <c r="BB121" s="13">
        <v>229.63</v>
      </c>
      <c r="BC121" s="13">
        <v>148.54</v>
      </c>
      <c r="BD121" s="13">
        <v>92.72</v>
      </c>
      <c r="BE121" s="13">
        <v>0.12</v>
      </c>
      <c r="BF121" s="13">
        <v>0.06</v>
      </c>
      <c r="BG121" s="13">
        <v>0.03</v>
      </c>
      <c r="BH121" s="13">
        <v>7.0000000000000007E-2</v>
      </c>
      <c r="BI121" s="13">
        <v>0.08</v>
      </c>
      <c r="BJ121" s="13">
        <v>0.36</v>
      </c>
      <c r="BK121" s="13">
        <v>0</v>
      </c>
      <c r="BL121" s="13">
        <v>1.05</v>
      </c>
      <c r="BM121" s="13">
        <v>0</v>
      </c>
      <c r="BN121" s="13">
        <v>0.31</v>
      </c>
      <c r="BO121" s="13">
        <v>0</v>
      </c>
      <c r="BP121" s="13">
        <v>0</v>
      </c>
      <c r="BQ121" s="13">
        <v>0</v>
      </c>
      <c r="BR121" s="13">
        <v>7.0000000000000007E-2</v>
      </c>
      <c r="BS121" s="13">
        <v>0.11</v>
      </c>
      <c r="BT121" s="13">
        <v>0.85</v>
      </c>
      <c r="BU121" s="13">
        <v>0</v>
      </c>
      <c r="BV121" s="13">
        <v>0</v>
      </c>
      <c r="BW121" s="13">
        <v>0.24</v>
      </c>
      <c r="BX121" s="13">
        <v>0.01</v>
      </c>
      <c r="BY121" s="13">
        <v>0</v>
      </c>
      <c r="BZ121" s="13">
        <v>0</v>
      </c>
      <c r="CA121" s="13">
        <v>0</v>
      </c>
      <c r="CB121" s="13">
        <v>0</v>
      </c>
      <c r="CC121" s="13">
        <v>25.99</v>
      </c>
    </row>
    <row r="122" spans="2:81" x14ac:dyDescent="0.25">
      <c r="B122" s="81" t="str">
        <f>"-"</f>
        <v>-</v>
      </c>
      <c r="C122" s="17" t="s">
        <v>96</v>
      </c>
      <c r="D122" s="82" t="str">
        <f>"100"</f>
        <v>100</v>
      </c>
      <c r="E122" s="82">
        <v>0.5</v>
      </c>
      <c r="F122" s="82">
        <v>0</v>
      </c>
      <c r="G122" s="82">
        <v>0.1</v>
      </c>
      <c r="H122" s="82">
        <v>0</v>
      </c>
      <c r="I122" s="82">
        <v>10.3</v>
      </c>
      <c r="J122" s="82">
        <v>43.239999999999995</v>
      </c>
      <c r="K122" s="84">
        <v>8.52</v>
      </c>
      <c r="L122" s="84">
        <v>0.21</v>
      </c>
      <c r="M122" s="84">
        <v>0</v>
      </c>
      <c r="N122" s="84">
        <v>0</v>
      </c>
      <c r="O122" s="84">
        <v>19.71</v>
      </c>
      <c r="P122" s="84">
        <v>43.78</v>
      </c>
      <c r="Q122" s="84">
        <v>2.61</v>
      </c>
      <c r="R122" s="84">
        <v>0</v>
      </c>
      <c r="S122" s="84">
        <v>0</v>
      </c>
      <c r="T122" s="84">
        <v>0.17</v>
      </c>
      <c r="U122" s="84">
        <v>3.51</v>
      </c>
      <c r="V122" s="84">
        <v>790.24</v>
      </c>
      <c r="W122" s="84">
        <v>281.57</v>
      </c>
      <c r="X122" s="84">
        <v>120.8</v>
      </c>
      <c r="Y122" s="84">
        <v>35.22</v>
      </c>
      <c r="Z122" s="84">
        <v>264.89999999999998</v>
      </c>
      <c r="AA122" s="84">
        <v>3.4</v>
      </c>
      <c r="AB122" s="84">
        <v>169.09</v>
      </c>
      <c r="AC122" s="84">
        <v>71.47</v>
      </c>
      <c r="AD122" s="84">
        <v>296.88</v>
      </c>
      <c r="AE122" s="84">
        <v>1.95</v>
      </c>
      <c r="AF122" s="84">
        <v>0.18</v>
      </c>
      <c r="AG122" s="84">
        <v>0.43</v>
      </c>
      <c r="AH122" s="84">
        <v>1.24</v>
      </c>
      <c r="AI122" s="84">
        <v>6.26</v>
      </c>
      <c r="AJ122" s="84">
        <v>0.27</v>
      </c>
      <c r="AK122" s="26">
        <v>0</v>
      </c>
      <c r="AL122" s="26">
        <v>1096.44</v>
      </c>
      <c r="AM122" s="26">
        <v>929.63</v>
      </c>
      <c r="AN122" s="26">
        <v>1643.15</v>
      </c>
      <c r="AO122" s="26">
        <v>1089.23</v>
      </c>
      <c r="AP122" s="26">
        <v>518.05999999999995</v>
      </c>
      <c r="AQ122" s="26">
        <v>820.18</v>
      </c>
      <c r="AR122" s="26">
        <v>278.5</v>
      </c>
      <c r="AS122" s="26">
        <v>1010.5</v>
      </c>
      <c r="AT122" s="26">
        <v>864.57</v>
      </c>
      <c r="AU122" s="26">
        <v>998.54</v>
      </c>
      <c r="AV122" s="26">
        <v>1347.11</v>
      </c>
      <c r="AW122" s="26">
        <v>446.93</v>
      </c>
      <c r="AX122" s="26">
        <v>619.13</v>
      </c>
      <c r="AY122" s="26">
        <v>3695.41</v>
      </c>
      <c r="AZ122" s="26">
        <v>14.29</v>
      </c>
      <c r="BA122" s="26">
        <v>1030.1099999999999</v>
      </c>
      <c r="BB122" s="26">
        <v>1149.25</v>
      </c>
      <c r="BC122" s="26">
        <v>698.77</v>
      </c>
      <c r="BD122" s="26">
        <v>418.26</v>
      </c>
      <c r="BE122" s="26">
        <v>0.22</v>
      </c>
      <c r="BF122" s="26">
        <v>0.1</v>
      </c>
      <c r="BG122" s="26">
        <v>0.05</v>
      </c>
      <c r="BH122" s="26">
        <v>0.12</v>
      </c>
      <c r="BI122" s="26">
        <v>0.15</v>
      </c>
      <c r="BJ122" s="26">
        <v>0.66</v>
      </c>
      <c r="BK122" s="26">
        <v>0</v>
      </c>
      <c r="BL122" s="26">
        <v>2</v>
      </c>
      <c r="BM122" s="26">
        <v>0</v>
      </c>
      <c r="BN122" s="26">
        <v>0.63</v>
      </c>
      <c r="BO122" s="26">
        <v>0</v>
      </c>
      <c r="BP122" s="26">
        <v>0</v>
      </c>
      <c r="BQ122" s="26">
        <v>0</v>
      </c>
      <c r="BR122" s="26">
        <v>0.13</v>
      </c>
      <c r="BS122" s="26">
        <v>0.2</v>
      </c>
      <c r="BT122" s="26">
        <v>1.99</v>
      </c>
      <c r="BU122" s="26">
        <v>0</v>
      </c>
      <c r="BV122" s="26">
        <v>0</v>
      </c>
      <c r="BW122" s="26">
        <v>0.63</v>
      </c>
      <c r="BX122" s="26">
        <v>0.02</v>
      </c>
      <c r="BY122" s="26">
        <v>0</v>
      </c>
      <c r="BZ122" s="26">
        <v>0</v>
      </c>
      <c r="CA122" s="26">
        <v>0</v>
      </c>
      <c r="CB122" s="26">
        <v>0</v>
      </c>
      <c r="CC122" s="26">
        <v>316.58</v>
      </c>
    </row>
    <row r="123" spans="2:81" x14ac:dyDescent="0.25">
      <c r="B123" s="83"/>
      <c r="C123" s="24" t="s">
        <v>97</v>
      </c>
      <c r="D123" s="84"/>
      <c r="E123" s="84">
        <v>0.5</v>
      </c>
      <c r="F123" s="84">
        <v>0</v>
      </c>
      <c r="G123" s="84">
        <v>0.1</v>
      </c>
      <c r="H123" s="84">
        <v>0</v>
      </c>
      <c r="I123" s="84">
        <v>10.3</v>
      </c>
      <c r="J123" s="84">
        <v>43.24</v>
      </c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</row>
    <row r="124" spans="2:81" x14ac:dyDescent="0.25">
      <c r="B124" s="77"/>
      <c r="C124" s="15" t="s">
        <v>98</v>
      </c>
      <c r="D124" s="78"/>
      <c r="E124" s="78"/>
      <c r="F124" s="78"/>
      <c r="G124" s="78"/>
      <c r="H124" s="78"/>
      <c r="I124" s="78"/>
      <c r="J124" s="78"/>
      <c r="K124" s="82">
        <v>0.1</v>
      </c>
      <c r="L124" s="82">
        <v>0</v>
      </c>
      <c r="M124" s="82">
        <v>0</v>
      </c>
      <c r="N124" s="82">
        <v>0</v>
      </c>
      <c r="O124" s="82">
        <v>9</v>
      </c>
      <c r="P124" s="82">
        <v>0.8</v>
      </c>
      <c r="Q124" s="82">
        <v>1.8</v>
      </c>
      <c r="R124" s="82">
        <v>0</v>
      </c>
      <c r="S124" s="82">
        <v>0</v>
      </c>
      <c r="T124" s="82">
        <v>0.8</v>
      </c>
      <c r="U124" s="82">
        <v>0.5</v>
      </c>
      <c r="V124" s="82">
        <v>26</v>
      </c>
      <c r="W124" s="82">
        <v>278</v>
      </c>
      <c r="X124" s="82">
        <v>16</v>
      </c>
      <c r="Y124" s="82">
        <v>9</v>
      </c>
      <c r="Z124" s="82">
        <v>11</v>
      </c>
      <c r="AA124" s="82">
        <v>2.2000000000000002</v>
      </c>
      <c r="AB124" s="82">
        <v>0</v>
      </c>
      <c r="AC124" s="82">
        <v>30</v>
      </c>
      <c r="AD124" s="82">
        <v>5</v>
      </c>
      <c r="AE124" s="82">
        <v>0.2</v>
      </c>
      <c r="AF124" s="82">
        <v>0.03</v>
      </c>
      <c r="AG124" s="82">
        <v>0.02</v>
      </c>
      <c r="AH124" s="82">
        <v>0.3</v>
      </c>
      <c r="AI124" s="82">
        <v>0.4</v>
      </c>
      <c r="AJ124" s="82">
        <v>10</v>
      </c>
      <c r="AK124" s="13">
        <v>0</v>
      </c>
      <c r="AL124" s="13">
        <v>12</v>
      </c>
      <c r="AM124" s="13">
        <v>13</v>
      </c>
      <c r="AN124" s="13">
        <v>19</v>
      </c>
      <c r="AO124" s="13">
        <v>18</v>
      </c>
      <c r="AP124" s="13">
        <v>3</v>
      </c>
      <c r="AQ124" s="13">
        <v>11</v>
      </c>
      <c r="AR124" s="13">
        <v>3</v>
      </c>
      <c r="AS124" s="13">
        <v>9</v>
      </c>
      <c r="AT124" s="13">
        <v>17</v>
      </c>
      <c r="AU124" s="13">
        <v>10</v>
      </c>
      <c r="AV124" s="13">
        <v>78</v>
      </c>
      <c r="AW124" s="13">
        <v>7</v>
      </c>
      <c r="AX124" s="13">
        <v>14</v>
      </c>
      <c r="AY124" s="13">
        <v>42</v>
      </c>
      <c r="AZ124" s="13">
        <v>0</v>
      </c>
      <c r="BA124" s="13">
        <v>13</v>
      </c>
      <c r="BB124" s="13">
        <v>16</v>
      </c>
      <c r="BC124" s="13">
        <v>6</v>
      </c>
      <c r="BD124" s="13">
        <v>5</v>
      </c>
      <c r="BE124" s="13">
        <v>0</v>
      </c>
      <c r="BF124" s="13">
        <v>0</v>
      </c>
      <c r="BG124" s="13">
        <v>0</v>
      </c>
      <c r="BH124" s="13">
        <v>0</v>
      </c>
      <c r="BI124" s="13">
        <v>0</v>
      </c>
      <c r="BJ124" s="13">
        <v>0</v>
      </c>
      <c r="BK124" s="13">
        <v>0</v>
      </c>
      <c r="BL124" s="13">
        <v>0</v>
      </c>
      <c r="BM124" s="13">
        <v>0</v>
      </c>
      <c r="BN124" s="13">
        <v>0</v>
      </c>
      <c r="BO124" s="13">
        <v>0</v>
      </c>
      <c r="BP124" s="13">
        <v>0</v>
      </c>
      <c r="BQ124" s="13">
        <v>0</v>
      </c>
      <c r="BR124" s="13">
        <v>0</v>
      </c>
      <c r="BS124" s="13">
        <v>0</v>
      </c>
      <c r="BT124" s="13">
        <v>0</v>
      </c>
      <c r="BU124" s="13">
        <v>0</v>
      </c>
      <c r="BV124" s="13">
        <v>0</v>
      </c>
      <c r="BW124" s="13">
        <v>0</v>
      </c>
      <c r="BX124" s="13">
        <v>0</v>
      </c>
      <c r="BY124" s="13">
        <v>0</v>
      </c>
      <c r="BZ124" s="13">
        <v>0</v>
      </c>
      <c r="CA124" s="13">
        <v>0</v>
      </c>
      <c r="CB124" s="13">
        <v>0</v>
      </c>
      <c r="CC124" s="13">
        <v>86.3</v>
      </c>
    </row>
    <row r="125" spans="2:81" ht="31.5" x14ac:dyDescent="0.25">
      <c r="B125" s="79" t="str">
        <f>"29/1"</f>
        <v>29/1</v>
      </c>
      <c r="C125" s="20" t="s">
        <v>168</v>
      </c>
      <c r="D125" s="80" t="str">
        <f>"50"</f>
        <v>50</v>
      </c>
      <c r="E125" s="80">
        <v>0.57999999999999996</v>
      </c>
      <c r="F125" s="80">
        <v>0</v>
      </c>
      <c r="G125" s="80">
        <v>2.98</v>
      </c>
      <c r="H125" s="80">
        <v>2.98</v>
      </c>
      <c r="I125" s="80">
        <v>5.47</v>
      </c>
      <c r="J125" s="80">
        <v>48.475846999999995</v>
      </c>
      <c r="K125" s="84">
        <v>0.1</v>
      </c>
      <c r="L125" s="84">
        <v>0</v>
      </c>
      <c r="M125" s="84">
        <v>0</v>
      </c>
      <c r="N125" s="84">
        <v>0</v>
      </c>
      <c r="O125" s="84">
        <v>9</v>
      </c>
      <c r="P125" s="84">
        <v>0.8</v>
      </c>
      <c r="Q125" s="84">
        <v>1.8</v>
      </c>
      <c r="R125" s="84">
        <v>0</v>
      </c>
      <c r="S125" s="84">
        <v>0</v>
      </c>
      <c r="T125" s="84">
        <v>0.8</v>
      </c>
      <c r="U125" s="84">
        <v>0.5</v>
      </c>
      <c r="V125" s="84">
        <v>26</v>
      </c>
      <c r="W125" s="84">
        <v>278</v>
      </c>
      <c r="X125" s="84">
        <v>16</v>
      </c>
      <c r="Y125" s="84">
        <v>9</v>
      </c>
      <c r="Z125" s="84">
        <v>11</v>
      </c>
      <c r="AA125" s="84">
        <v>2.2000000000000002</v>
      </c>
      <c r="AB125" s="84">
        <v>0</v>
      </c>
      <c r="AC125" s="84">
        <v>30</v>
      </c>
      <c r="AD125" s="84">
        <v>5</v>
      </c>
      <c r="AE125" s="84">
        <v>0.2</v>
      </c>
      <c r="AF125" s="84">
        <v>0.03</v>
      </c>
      <c r="AG125" s="84">
        <v>0.02</v>
      </c>
      <c r="AH125" s="84">
        <v>0.3</v>
      </c>
      <c r="AI125" s="84">
        <v>0.4</v>
      </c>
      <c r="AJ125" s="84">
        <v>10</v>
      </c>
      <c r="AK125" s="26">
        <v>0</v>
      </c>
      <c r="AL125" s="26">
        <v>12</v>
      </c>
      <c r="AM125" s="26">
        <v>13</v>
      </c>
      <c r="AN125" s="26">
        <v>19</v>
      </c>
      <c r="AO125" s="26">
        <v>18</v>
      </c>
      <c r="AP125" s="26">
        <v>3</v>
      </c>
      <c r="AQ125" s="26">
        <v>11</v>
      </c>
      <c r="AR125" s="26">
        <v>3</v>
      </c>
      <c r="AS125" s="26">
        <v>9</v>
      </c>
      <c r="AT125" s="26">
        <v>17</v>
      </c>
      <c r="AU125" s="26">
        <v>10</v>
      </c>
      <c r="AV125" s="26">
        <v>78</v>
      </c>
      <c r="AW125" s="26">
        <v>7</v>
      </c>
      <c r="AX125" s="26">
        <v>14</v>
      </c>
      <c r="AY125" s="26">
        <v>42</v>
      </c>
      <c r="AZ125" s="26">
        <v>0</v>
      </c>
      <c r="BA125" s="26">
        <v>13</v>
      </c>
      <c r="BB125" s="26">
        <v>16</v>
      </c>
      <c r="BC125" s="26">
        <v>6</v>
      </c>
      <c r="BD125" s="26">
        <v>5</v>
      </c>
      <c r="BE125" s="26">
        <v>0</v>
      </c>
      <c r="BF125" s="26">
        <v>0</v>
      </c>
      <c r="BG125" s="26">
        <v>0</v>
      </c>
      <c r="BH125" s="26">
        <v>0</v>
      </c>
      <c r="BI125" s="26">
        <v>0</v>
      </c>
      <c r="BJ125" s="26">
        <v>0</v>
      </c>
      <c r="BK125" s="26">
        <v>0</v>
      </c>
      <c r="BL125" s="26">
        <v>0</v>
      </c>
      <c r="BM125" s="26">
        <v>0</v>
      </c>
      <c r="BN125" s="26">
        <v>0</v>
      </c>
      <c r="BO125" s="26">
        <v>0</v>
      </c>
      <c r="BP125" s="26">
        <v>0</v>
      </c>
      <c r="BQ125" s="26">
        <v>0</v>
      </c>
      <c r="BR125" s="26">
        <v>0</v>
      </c>
      <c r="BS125" s="26">
        <v>0</v>
      </c>
      <c r="BT125" s="26">
        <v>0</v>
      </c>
      <c r="BU125" s="26">
        <v>0</v>
      </c>
      <c r="BV125" s="26">
        <v>0</v>
      </c>
      <c r="BW125" s="26">
        <v>0</v>
      </c>
      <c r="BX125" s="26">
        <v>0</v>
      </c>
      <c r="BY125" s="26">
        <v>0</v>
      </c>
      <c r="BZ125" s="26">
        <v>0</v>
      </c>
      <c r="CA125" s="26">
        <v>0</v>
      </c>
      <c r="CB125" s="26">
        <v>0</v>
      </c>
      <c r="CC125" s="26">
        <v>86.3</v>
      </c>
    </row>
    <row r="126" spans="2:81" x14ac:dyDescent="0.25">
      <c r="B126" s="79" t="str">
        <f>"18/2"</f>
        <v>18/2</v>
      </c>
      <c r="C126" s="20" t="s">
        <v>169</v>
      </c>
      <c r="D126" s="80" t="str">
        <f>"200"</f>
        <v>200</v>
      </c>
      <c r="E126" s="80">
        <v>2.56</v>
      </c>
      <c r="F126" s="80">
        <v>0</v>
      </c>
      <c r="G126" s="80">
        <v>1.96</v>
      </c>
      <c r="H126" s="80">
        <v>1.96</v>
      </c>
      <c r="I126" s="80">
        <v>18.88</v>
      </c>
      <c r="J126" s="80">
        <v>101.9141286</v>
      </c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</row>
    <row r="127" spans="2:81" x14ac:dyDescent="0.25">
      <c r="B127" s="79" t="str">
        <f>"12/7"</f>
        <v>12/7</v>
      </c>
      <c r="C127" s="20" t="s">
        <v>170</v>
      </c>
      <c r="D127" s="80" t="str">
        <f>"70"</f>
        <v>70</v>
      </c>
      <c r="E127" s="80">
        <v>11.9</v>
      </c>
      <c r="F127" s="80">
        <v>11.14</v>
      </c>
      <c r="G127" s="80">
        <v>4.1100000000000003</v>
      </c>
      <c r="H127" s="80">
        <v>0.09</v>
      </c>
      <c r="I127" s="80">
        <v>5.61</v>
      </c>
      <c r="J127" s="80">
        <v>107.31897400000003</v>
      </c>
      <c r="K127" s="80">
        <v>0.45</v>
      </c>
      <c r="L127" s="80">
        <v>0</v>
      </c>
      <c r="M127" s="80">
        <v>0</v>
      </c>
      <c r="N127" s="80">
        <v>0</v>
      </c>
      <c r="O127" s="80">
        <v>3.53</v>
      </c>
      <c r="P127" s="80">
        <v>0.25</v>
      </c>
      <c r="Q127" s="80">
        <v>1.08</v>
      </c>
      <c r="R127" s="80">
        <v>0</v>
      </c>
      <c r="S127" s="80">
        <v>0</v>
      </c>
      <c r="T127" s="80">
        <v>0.15</v>
      </c>
      <c r="U127" s="80">
        <v>0.98</v>
      </c>
      <c r="V127" s="80">
        <v>343</v>
      </c>
      <c r="W127" s="80">
        <v>154.35</v>
      </c>
      <c r="X127" s="80">
        <v>20.09</v>
      </c>
      <c r="Y127" s="80">
        <v>7.35</v>
      </c>
      <c r="Z127" s="80">
        <v>18.13</v>
      </c>
      <c r="AA127" s="80">
        <v>0.34</v>
      </c>
      <c r="AB127" s="80">
        <v>0</v>
      </c>
      <c r="AC127" s="80">
        <v>450.8</v>
      </c>
      <c r="AD127" s="80">
        <v>76.5</v>
      </c>
      <c r="AE127" s="80">
        <v>1.55</v>
      </c>
      <c r="AF127" s="80">
        <v>0.01</v>
      </c>
      <c r="AG127" s="80">
        <v>0.02</v>
      </c>
      <c r="AH127" s="80">
        <v>0.2</v>
      </c>
      <c r="AI127" s="80">
        <v>0.3</v>
      </c>
      <c r="AJ127" s="80">
        <v>3.43</v>
      </c>
      <c r="AK127" s="22">
        <v>0</v>
      </c>
      <c r="AL127" s="22">
        <v>0</v>
      </c>
      <c r="AM127" s="22">
        <v>0</v>
      </c>
      <c r="AN127" s="22">
        <v>0</v>
      </c>
      <c r="AO127" s="22">
        <v>0</v>
      </c>
      <c r="AP127" s="22">
        <v>0</v>
      </c>
      <c r="AQ127" s="22">
        <v>0</v>
      </c>
      <c r="AR127" s="22">
        <v>0</v>
      </c>
      <c r="AS127" s="22">
        <v>0</v>
      </c>
      <c r="AT127" s="22">
        <v>0</v>
      </c>
      <c r="AU127" s="22">
        <v>0</v>
      </c>
      <c r="AV127" s="22">
        <v>0</v>
      </c>
      <c r="AW127" s="22">
        <v>0</v>
      </c>
      <c r="AX127" s="22">
        <v>0</v>
      </c>
      <c r="AY127" s="22">
        <v>0</v>
      </c>
      <c r="AZ127" s="22">
        <v>0</v>
      </c>
      <c r="BA127" s="22">
        <v>0</v>
      </c>
      <c r="BB127" s="22">
        <v>0</v>
      </c>
      <c r="BC127" s="22">
        <v>0</v>
      </c>
      <c r="BD127" s="22">
        <v>0</v>
      </c>
      <c r="BE127" s="22">
        <v>0</v>
      </c>
      <c r="BF127" s="22">
        <v>0</v>
      </c>
      <c r="BG127" s="22">
        <v>0</v>
      </c>
      <c r="BH127" s="22">
        <v>0</v>
      </c>
      <c r="BI127" s="22">
        <v>0</v>
      </c>
      <c r="BJ127" s="22">
        <v>0</v>
      </c>
      <c r="BK127" s="22">
        <v>0</v>
      </c>
      <c r="BL127" s="22">
        <v>0</v>
      </c>
      <c r="BM127" s="22">
        <v>0</v>
      </c>
      <c r="BN127" s="22">
        <v>0</v>
      </c>
      <c r="BO127" s="22">
        <v>0</v>
      </c>
      <c r="BP127" s="22">
        <v>0</v>
      </c>
      <c r="BQ127" s="22">
        <v>0</v>
      </c>
      <c r="BR127" s="22">
        <v>0</v>
      </c>
      <c r="BS127" s="22">
        <v>0</v>
      </c>
      <c r="BT127" s="22">
        <v>0</v>
      </c>
      <c r="BU127" s="22">
        <v>0</v>
      </c>
      <c r="BV127" s="22">
        <v>0</v>
      </c>
      <c r="BW127" s="22">
        <v>0</v>
      </c>
      <c r="BX127" s="22">
        <v>0</v>
      </c>
      <c r="BY127" s="22">
        <v>0</v>
      </c>
      <c r="BZ127" s="22">
        <v>0</v>
      </c>
      <c r="CA127" s="22">
        <v>0</v>
      </c>
      <c r="CB127" s="22">
        <v>0</v>
      </c>
      <c r="CC127" s="22">
        <v>38.5</v>
      </c>
    </row>
    <row r="128" spans="2:81" x14ac:dyDescent="0.25">
      <c r="B128" s="79" t="str">
        <f>"3/3"</f>
        <v>3/3</v>
      </c>
      <c r="C128" s="20" t="s">
        <v>171</v>
      </c>
      <c r="D128" s="80" t="str">
        <f>"130"</f>
        <v>130</v>
      </c>
      <c r="E128" s="80">
        <v>2.7</v>
      </c>
      <c r="F128" s="80">
        <v>0.47</v>
      </c>
      <c r="G128" s="80">
        <v>3.18</v>
      </c>
      <c r="H128" s="80">
        <v>0.44</v>
      </c>
      <c r="I128" s="80">
        <v>19.13</v>
      </c>
      <c r="J128" s="80">
        <v>114.9076175</v>
      </c>
      <c r="K128" s="80">
        <v>0.9</v>
      </c>
      <c r="L128" s="80">
        <v>2.81</v>
      </c>
      <c r="M128" s="80">
        <v>0</v>
      </c>
      <c r="N128" s="80">
        <v>0</v>
      </c>
      <c r="O128" s="80">
        <v>2.5099999999999998</v>
      </c>
      <c r="P128" s="80">
        <v>5.38</v>
      </c>
      <c r="Q128" s="80">
        <v>1.46</v>
      </c>
      <c r="R128" s="80">
        <v>0</v>
      </c>
      <c r="S128" s="80">
        <v>0</v>
      </c>
      <c r="T128" s="80">
        <v>0.19</v>
      </c>
      <c r="U128" s="80">
        <v>1.1100000000000001</v>
      </c>
      <c r="V128" s="80">
        <v>170.47</v>
      </c>
      <c r="W128" s="80">
        <v>283.16000000000003</v>
      </c>
      <c r="X128" s="80">
        <v>20</v>
      </c>
      <c r="Y128" s="80">
        <v>15.43</v>
      </c>
      <c r="Z128" s="80">
        <v>37.659999999999997</v>
      </c>
      <c r="AA128" s="80">
        <v>0.56999999999999995</v>
      </c>
      <c r="AB128" s="80">
        <v>3.6</v>
      </c>
      <c r="AC128" s="80">
        <v>807.41</v>
      </c>
      <c r="AD128" s="80">
        <v>152.96</v>
      </c>
      <c r="AE128" s="80">
        <v>2.02</v>
      </c>
      <c r="AF128" s="80">
        <v>0.05</v>
      </c>
      <c r="AG128" s="80">
        <v>0.04</v>
      </c>
      <c r="AH128" s="80">
        <v>0.6</v>
      </c>
      <c r="AI128" s="80">
        <v>1.01</v>
      </c>
      <c r="AJ128" s="80">
        <v>6.2</v>
      </c>
      <c r="AK128" s="22">
        <v>0</v>
      </c>
      <c r="AL128" s="22">
        <v>67.849999999999994</v>
      </c>
      <c r="AM128" s="22">
        <v>61.11</v>
      </c>
      <c r="AN128" s="22">
        <v>104.47</v>
      </c>
      <c r="AO128" s="22">
        <v>107.68</v>
      </c>
      <c r="AP128" s="22">
        <v>27.55</v>
      </c>
      <c r="AQ128" s="22">
        <v>63.61</v>
      </c>
      <c r="AR128" s="22">
        <v>19.62</v>
      </c>
      <c r="AS128" s="22">
        <v>62.06</v>
      </c>
      <c r="AT128" s="22">
        <v>84.43</v>
      </c>
      <c r="AU128" s="22">
        <v>133.76</v>
      </c>
      <c r="AV128" s="22">
        <v>158.84</v>
      </c>
      <c r="AW128" s="22">
        <v>39.74</v>
      </c>
      <c r="AX128" s="22">
        <v>69.22</v>
      </c>
      <c r="AY128" s="22">
        <v>274.49</v>
      </c>
      <c r="AZ128" s="22">
        <v>0</v>
      </c>
      <c r="BA128" s="22">
        <v>62.13</v>
      </c>
      <c r="BB128" s="22">
        <v>62.8</v>
      </c>
      <c r="BC128" s="22">
        <v>50.63</v>
      </c>
      <c r="BD128" s="22">
        <v>20.75</v>
      </c>
      <c r="BE128" s="22">
        <v>0</v>
      </c>
      <c r="BF128" s="22">
        <v>0</v>
      </c>
      <c r="BG128" s="22">
        <v>0</v>
      </c>
      <c r="BH128" s="22">
        <v>0</v>
      </c>
      <c r="BI128" s="22">
        <v>0</v>
      </c>
      <c r="BJ128" s="22">
        <v>0</v>
      </c>
      <c r="BK128" s="22">
        <v>0</v>
      </c>
      <c r="BL128" s="22">
        <v>0.28999999999999998</v>
      </c>
      <c r="BM128" s="22">
        <v>0</v>
      </c>
      <c r="BN128" s="22">
        <v>0.18</v>
      </c>
      <c r="BO128" s="22">
        <v>0.01</v>
      </c>
      <c r="BP128" s="22">
        <v>0.03</v>
      </c>
      <c r="BQ128" s="22">
        <v>0</v>
      </c>
      <c r="BR128" s="22">
        <v>0</v>
      </c>
      <c r="BS128" s="22">
        <v>0</v>
      </c>
      <c r="BT128" s="22">
        <v>1.06</v>
      </c>
      <c r="BU128" s="22">
        <v>0</v>
      </c>
      <c r="BV128" s="22">
        <v>0</v>
      </c>
      <c r="BW128" s="22">
        <v>2.5299999999999998</v>
      </c>
      <c r="BX128" s="22">
        <v>0</v>
      </c>
      <c r="BY128" s="22">
        <v>0</v>
      </c>
      <c r="BZ128" s="22">
        <v>0</v>
      </c>
      <c r="CA128" s="22">
        <v>0</v>
      </c>
      <c r="CB128" s="22">
        <v>0</v>
      </c>
      <c r="CC128" s="22">
        <v>206.68</v>
      </c>
    </row>
    <row r="129" spans="2:81" x14ac:dyDescent="0.25">
      <c r="B129" s="79" t="str">
        <f>"29/10"</f>
        <v>29/10</v>
      </c>
      <c r="C129" s="20" t="s">
        <v>91</v>
      </c>
      <c r="D129" s="80" t="str">
        <f>"180"</f>
        <v>180</v>
      </c>
      <c r="E129" s="80">
        <v>0.11</v>
      </c>
      <c r="F129" s="80">
        <v>0</v>
      </c>
      <c r="G129" s="80">
        <v>0.02</v>
      </c>
      <c r="H129" s="80">
        <v>0.02</v>
      </c>
      <c r="I129" s="80">
        <v>8.85</v>
      </c>
      <c r="J129" s="80">
        <v>34.79385248780487</v>
      </c>
      <c r="K129" s="80">
        <v>7.27</v>
      </c>
      <c r="L129" s="80">
        <v>0.03</v>
      </c>
      <c r="M129" s="80">
        <v>0</v>
      </c>
      <c r="N129" s="80">
        <v>0</v>
      </c>
      <c r="O129" s="80">
        <v>0.9</v>
      </c>
      <c r="P129" s="80">
        <v>2.39</v>
      </c>
      <c r="Q129" s="80">
        <v>0.44</v>
      </c>
      <c r="R129" s="80">
        <v>0</v>
      </c>
      <c r="S129" s="80">
        <v>0</v>
      </c>
      <c r="T129" s="80">
        <v>0.02</v>
      </c>
      <c r="U129" s="80">
        <v>1</v>
      </c>
      <c r="V129" s="80">
        <v>160.27000000000001</v>
      </c>
      <c r="W129" s="80">
        <v>173.56</v>
      </c>
      <c r="X129" s="80">
        <v>8.9600000000000009</v>
      </c>
      <c r="Y129" s="80">
        <v>14.77</v>
      </c>
      <c r="Z129" s="80">
        <v>96.54</v>
      </c>
      <c r="AA129" s="80">
        <v>1.04</v>
      </c>
      <c r="AB129" s="80">
        <v>4.76</v>
      </c>
      <c r="AC129" s="80">
        <v>3.57</v>
      </c>
      <c r="AD129" s="80">
        <v>6.3</v>
      </c>
      <c r="AE129" s="80">
        <v>0.31</v>
      </c>
      <c r="AF129" s="80">
        <v>0.21</v>
      </c>
      <c r="AG129" s="80">
        <v>7.0000000000000007E-2</v>
      </c>
      <c r="AH129" s="80">
        <v>1.29</v>
      </c>
      <c r="AI129" s="80">
        <v>3.41</v>
      </c>
      <c r="AJ129" s="80">
        <v>0.32</v>
      </c>
      <c r="AK129" s="22">
        <v>0</v>
      </c>
      <c r="AL129" s="22">
        <v>458.31</v>
      </c>
      <c r="AM129" s="22">
        <v>391.5</v>
      </c>
      <c r="AN129" s="22">
        <v>599.17999999999995</v>
      </c>
      <c r="AO129" s="22">
        <v>668.06</v>
      </c>
      <c r="AP129" s="22">
        <v>187.26</v>
      </c>
      <c r="AQ129" s="22">
        <v>358.9</v>
      </c>
      <c r="AR129" s="22">
        <v>105.51</v>
      </c>
      <c r="AS129" s="22">
        <v>325.75</v>
      </c>
      <c r="AT129" s="22">
        <v>422.69</v>
      </c>
      <c r="AU129" s="22">
        <v>481.29</v>
      </c>
      <c r="AV129" s="22">
        <v>715.37</v>
      </c>
      <c r="AW129" s="22">
        <v>313.02999999999997</v>
      </c>
      <c r="AX129" s="22">
        <v>381.7</v>
      </c>
      <c r="AY129" s="22">
        <v>1287.49</v>
      </c>
      <c r="AZ129" s="22">
        <v>90.44</v>
      </c>
      <c r="BA129" s="22">
        <v>378.69</v>
      </c>
      <c r="BB129" s="22">
        <v>342.4</v>
      </c>
      <c r="BC129" s="22">
        <v>285.51</v>
      </c>
      <c r="BD129" s="22">
        <v>104.14</v>
      </c>
      <c r="BE129" s="22">
        <v>0.04</v>
      </c>
      <c r="BF129" s="22">
        <v>0.02</v>
      </c>
      <c r="BG129" s="22">
        <v>0.01</v>
      </c>
      <c r="BH129" s="22">
        <v>0.02</v>
      </c>
      <c r="BI129" s="22">
        <v>0.02</v>
      </c>
      <c r="BJ129" s="22">
        <v>0.11</v>
      </c>
      <c r="BK129" s="22">
        <v>0</v>
      </c>
      <c r="BL129" s="22">
        <v>0.3</v>
      </c>
      <c r="BM129" s="22">
        <v>0</v>
      </c>
      <c r="BN129" s="22">
        <v>0.09</v>
      </c>
      <c r="BO129" s="22">
        <v>0</v>
      </c>
      <c r="BP129" s="22">
        <v>0</v>
      </c>
      <c r="BQ129" s="22">
        <v>0</v>
      </c>
      <c r="BR129" s="22">
        <v>0.02</v>
      </c>
      <c r="BS129" s="22">
        <v>0.03</v>
      </c>
      <c r="BT129" s="22">
        <v>0.25</v>
      </c>
      <c r="BU129" s="22">
        <v>0</v>
      </c>
      <c r="BV129" s="22">
        <v>0</v>
      </c>
      <c r="BW129" s="22">
        <v>0.03</v>
      </c>
      <c r="BX129" s="22">
        <v>0</v>
      </c>
      <c r="BY129" s="22">
        <v>0</v>
      </c>
      <c r="BZ129" s="22">
        <v>0</v>
      </c>
      <c r="CA129" s="22">
        <v>0</v>
      </c>
      <c r="CB129" s="22">
        <v>0</v>
      </c>
      <c r="CC129" s="22">
        <v>80.709999999999994</v>
      </c>
    </row>
    <row r="130" spans="2:81" x14ac:dyDescent="0.25">
      <c r="B130" s="79" t="str">
        <f>"-"</f>
        <v>-</v>
      </c>
      <c r="C130" s="20" t="s">
        <v>92</v>
      </c>
      <c r="D130" s="80" t="str">
        <f>"30"</f>
        <v>30</v>
      </c>
      <c r="E130" s="80">
        <v>1.98</v>
      </c>
      <c r="F130" s="80">
        <v>0</v>
      </c>
      <c r="G130" s="80">
        <v>0.2</v>
      </c>
      <c r="H130" s="80">
        <v>0.2</v>
      </c>
      <c r="I130" s="80">
        <v>14.07</v>
      </c>
      <c r="J130" s="80">
        <v>67.170299999999997</v>
      </c>
      <c r="K130" s="80">
        <v>1.72</v>
      </c>
      <c r="L130" s="80">
        <v>7.0000000000000007E-2</v>
      </c>
      <c r="M130" s="80">
        <v>0</v>
      </c>
      <c r="N130" s="80">
        <v>0</v>
      </c>
      <c r="O130" s="80">
        <v>0.48</v>
      </c>
      <c r="P130" s="80">
        <v>16.760000000000002</v>
      </c>
      <c r="Q130" s="80">
        <v>3.42</v>
      </c>
      <c r="R130" s="80">
        <v>0</v>
      </c>
      <c r="S130" s="80">
        <v>0</v>
      </c>
      <c r="T130" s="80">
        <v>0</v>
      </c>
      <c r="U130" s="80">
        <v>0.91</v>
      </c>
      <c r="V130" s="80">
        <v>125.98</v>
      </c>
      <c r="W130" s="80">
        <v>120.81</v>
      </c>
      <c r="X130" s="80">
        <v>8.1</v>
      </c>
      <c r="Y130" s="80">
        <v>60.58</v>
      </c>
      <c r="Z130" s="80">
        <v>89.4</v>
      </c>
      <c r="AA130" s="80">
        <v>2.09</v>
      </c>
      <c r="AB130" s="80">
        <v>13</v>
      </c>
      <c r="AC130" s="80">
        <v>11.64</v>
      </c>
      <c r="AD130" s="80">
        <v>15.26</v>
      </c>
      <c r="AE130" s="80">
        <v>0.28999999999999998</v>
      </c>
      <c r="AF130" s="80">
        <v>0.12</v>
      </c>
      <c r="AG130" s="80">
        <v>0.06</v>
      </c>
      <c r="AH130" s="80">
        <v>1.1399999999999999</v>
      </c>
      <c r="AI130" s="80">
        <v>2.2999999999999998</v>
      </c>
      <c r="AJ130" s="80">
        <v>0</v>
      </c>
      <c r="AK130" s="22">
        <v>0</v>
      </c>
      <c r="AL130" s="22">
        <v>185.49</v>
      </c>
      <c r="AM130" s="22">
        <v>144.88999999999999</v>
      </c>
      <c r="AN130" s="22">
        <v>234.96</v>
      </c>
      <c r="AO130" s="22">
        <v>166.86</v>
      </c>
      <c r="AP130" s="22">
        <v>100.42</v>
      </c>
      <c r="AQ130" s="22">
        <v>126.35</v>
      </c>
      <c r="AR130" s="22">
        <v>57.55</v>
      </c>
      <c r="AS130" s="22">
        <v>186.12</v>
      </c>
      <c r="AT130" s="22">
        <v>182.18</v>
      </c>
      <c r="AU130" s="22">
        <v>350.41</v>
      </c>
      <c r="AV130" s="22">
        <v>345.78</v>
      </c>
      <c r="AW130" s="22">
        <v>94.75</v>
      </c>
      <c r="AX130" s="22">
        <v>225.5</v>
      </c>
      <c r="AY130" s="22">
        <v>709.94</v>
      </c>
      <c r="AZ130" s="22">
        <v>0</v>
      </c>
      <c r="BA130" s="22">
        <v>157.59</v>
      </c>
      <c r="BB130" s="22">
        <v>190.87</v>
      </c>
      <c r="BC130" s="22">
        <v>135.55000000000001</v>
      </c>
      <c r="BD130" s="22">
        <v>103.32</v>
      </c>
      <c r="BE130" s="22">
        <v>0.09</v>
      </c>
      <c r="BF130" s="22">
        <v>0.04</v>
      </c>
      <c r="BG130" s="22">
        <v>0.02</v>
      </c>
      <c r="BH130" s="22">
        <v>0.05</v>
      </c>
      <c r="BI130" s="22">
        <v>0.05</v>
      </c>
      <c r="BJ130" s="22">
        <v>0.26</v>
      </c>
      <c r="BK130" s="22">
        <v>0</v>
      </c>
      <c r="BL130" s="22">
        <v>0.87</v>
      </c>
      <c r="BM130" s="22">
        <v>0</v>
      </c>
      <c r="BN130" s="22">
        <v>0.23</v>
      </c>
      <c r="BO130" s="22">
        <v>0</v>
      </c>
      <c r="BP130" s="22">
        <v>0</v>
      </c>
      <c r="BQ130" s="22">
        <v>0</v>
      </c>
      <c r="BR130" s="22">
        <v>0.05</v>
      </c>
      <c r="BS130" s="22">
        <v>0.08</v>
      </c>
      <c r="BT130" s="22">
        <v>0.91</v>
      </c>
      <c r="BU130" s="22">
        <v>0.01</v>
      </c>
      <c r="BV130" s="22">
        <v>0</v>
      </c>
      <c r="BW130" s="22">
        <v>0.36</v>
      </c>
      <c r="BX130" s="22">
        <v>0.03</v>
      </c>
      <c r="BY130" s="22">
        <v>0</v>
      </c>
      <c r="BZ130" s="22">
        <v>0</v>
      </c>
      <c r="CA130" s="22">
        <v>0</v>
      </c>
      <c r="CB130" s="22">
        <v>0</v>
      </c>
      <c r="CC130" s="22">
        <v>109.27</v>
      </c>
    </row>
    <row r="131" spans="2:81" x14ac:dyDescent="0.25">
      <c r="B131" s="81" t="str">
        <f>"-"</f>
        <v>-</v>
      </c>
      <c r="C131" s="17" t="s">
        <v>105</v>
      </c>
      <c r="D131" s="82" t="str">
        <f>"30"</f>
        <v>30</v>
      </c>
      <c r="E131" s="82">
        <v>1.98</v>
      </c>
      <c r="F131" s="82">
        <v>0</v>
      </c>
      <c r="G131" s="82">
        <v>0.36</v>
      </c>
      <c r="H131" s="82">
        <v>0.36</v>
      </c>
      <c r="I131" s="82">
        <v>12.51</v>
      </c>
      <c r="J131" s="82">
        <v>58.013999999999996</v>
      </c>
      <c r="K131" s="80">
        <v>0.02</v>
      </c>
      <c r="L131" s="80">
        <v>0</v>
      </c>
      <c r="M131" s="80">
        <v>0</v>
      </c>
      <c r="N131" s="80">
        <v>0</v>
      </c>
      <c r="O131" s="80">
        <v>17.27</v>
      </c>
      <c r="P131" s="80">
        <v>0.51</v>
      </c>
      <c r="Q131" s="80">
        <v>3.08</v>
      </c>
      <c r="R131" s="80">
        <v>0</v>
      </c>
      <c r="S131" s="80">
        <v>0</v>
      </c>
      <c r="T131" s="80">
        <v>0.27</v>
      </c>
      <c r="U131" s="80">
        <v>0.73</v>
      </c>
      <c r="V131" s="80">
        <v>3.12</v>
      </c>
      <c r="W131" s="80">
        <v>306.24</v>
      </c>
      <c r="X131" s="80">
        <v>28.2</v>
      </c>
      <c r="Y131" s="80">
        <v>17.96</v>
      </c>
      <c r="Z131" s="80">
        <v>24.44</v>
      </c>
      <c r="AA131" s="80">
        <v>0.57999999999999996</v>
      </c>
      <c r="AB131" s="80">
        <v>0</v>
      </c>
      <c r="AC131" s="80">
        <v>567</v>
      </c>
      <c r="AD131" s="80">
        <v>104.94</v>
      </c>
      <c r="AE131" s="80">
        <v>0.99</v>
      </c>
      <c r="AF131" s="80">
        <v>0.02</v>
      </c>
      <c r="AG131" s="80">
        <v>0.03</v>
      </c>
      <c r="AH131" s="80">
        <v>0.46</v>
      </c>
      <c r="AI131" s="80">
        <v>0.7</v>
      </c>
      <c r="AJ131" s="80">
        <v>0.28999999999999998</v>
      </c>
      <c r="AK131" s="22">
        <v>0</v>
      </c>
      <c r="AL131" s="22">
        <v>0.01</v>
      </c>
      <c r="AM131" s="22">
        <v>0.01</v>
      </c>
      <c r="AN131" s="22">
        <v>0.01</v>
      </c>
      <c r="AO131" s="22">
        <v>0.02</v>
      </c>
      <c r="AP131" s="22">
        <v>0</v>
      </c>
      <c r="AQ131" s="22">
        <v>0.01</v>
      </c>
      <c r="AR131" s="22">
        <v>0</v>
      </c>
      <c r="AS131" s="22">
        <v>0.01</v>
      </c>
      <c r="AT131" s="22">
        <v>0.01</v>
      </c>
      <c r="AU131" s="22">
        <v>0.01</v>
      </c>
      <c r="AV131" s="22">
        <v>0.05</v>
      </c>
      <c r="AW131" s="22">
        <v>0</v>
      </c>
      <c r="AX131" s="22">
        <v>0.01</v>
      </c>
      <c r="AY131" s="22">
        <v>0.02</v>
      </c>
      <c r="AZ131" s="22">
        <v>0</v>
      </c>
      <c r="BA131" s="22">
        <v>0.01</v>
      </c>
      <c r="BB131" s="22">
        <v>0.01</v>
      </c>
      <c r="BC131" s="22">
        <v>0.01</v>
      </c>
      <c r="BD131" s="22">
        <v>0</v>
      </c>
      <c r="BE131" s="22">
        <v>0</v>
      </c>
      <c r="BF131" s="22">
        <v>0</v>
      </c>
      <c r="BG131" s="22">
        <v>0</v>
      </c>
      <c r="BH131" s="22">
        <v>0</v>
      </c>
      <c r="BI131" s="22">
        <v>0</v>
      </c>
      <c r="BJ131" s="22">
        <v>0</v>
      </c>
      <c r="BK131" s="22">
        <v>0</v>
      </c>
      <c r="BL131" s="22">
        <v>0</v>
      </c>
      <c r="BM131" s="22">
        <v>0</v>
      </c>
      <c r="BN131" s="22">
        <v>0</v>
      </c>
      <c r="BO131" s="22">
        <v>0</v>
      </c>
      <c r="BP131" s="22">
        <v>0</v>
      </c>
      <c r="BQ131" s="22">
        <v>0</v>
      </c>
      <c r="BR131" s="22">
        <v>0</v>
      </c>
      <c r="BS131" s="22">
        <v>0</v>
      </c>
      <c r="BT131" s="22">
        <v>0.01</v>
      </c>
      <c r="BU131" s="22">
        <v>0</v>
      </c>
      <c r="BV131" s="22">
        <v>0</v>
      </c>
      <c r="BW131" s="22">
        <v>0.01</v>
      </c>
      <c r="BX131" s="22">
        <v>0</v>
      </c>
      <c r="BY131" s="22">
        <v>0</v>
      </c>
      <c r="BZ131" s="22">
        <v>0</v>
      </c>
      <c r="CA131" s="22">
        <v>0</v>
      </c>
      <c r="CB131" s="22">
        <v>0</v>
      </c>
      <c r="CC131" s="22">
        <v>192.61</v>
      </c>
    </row>
    <row r="132" spans="2:81" x14ac:dyDescent="0.25">
      <c r="B132" s="83"/>
      <c r="C132" s="24" t="s">
        <v>106</v>
      </c>
      <c r="D132" s="84"/>
      <c r="E132" s="84">
        <v>21.81</v>
      </c>
      <c r="F132" s="84">
        <v>11.61</v>
      </c>
      <c r="G132" s="84">
        <v>12.8</v>
      </c>
      <c r="H132" s="84">
        <v>6.04</v>
      </c>
      <c r="I132" s="84">
        <v>84.52</v>
      </c>
      <c r="J132" s="84">
        <v>532.59</v>
      </c>
      <c r="K132" s="80">
        <v>0</v>
      </c>
      <c r="L132" s="80">
        <v>0</v>
      </c>
      <c r="M132" s="80">
        <v>0</v>
      </c>
      <c r="N132" s="80">
        <v>0</v>
      </c>
      <c r="O132" s="80">
        <v>0.17</v>
      </c>
      <c r="P132" s="80">
        <v>6.84</v>
      </c>
      <c r="Q132" s="80">
        <v>0.03</v>
      </c>
      <c r="R132" s="80">
        <v>0</v>
      </c>
      <c r="S132" s="80">
        <v>0</v>
      </c>
      <c r="T132" s="80">
        <v>0</v>
      </c>
      <c r="U132" s="80">
        <v>0.27</v>
      </c>
      <c r="V132" s="80">
        <v>0</v>
      </c>
      <c r="W132" s="80">
        <v>0</v>
      </c>
      <c r="X132" s="80">
        <v>0</v>
      </c>
      <c r="Y132" s="80">
        <v>0</v>
      </c>
      <c r="Z132" s="80">
        <v>0</v>
      </c>
      <c r="AA132" s="80">
        <v>0</v>
      </c>
      <c r="AB132" s="80">
        <v>0</v>
      </c>
      <c r="AC132" s="80">
        <v>0</v>
      </c>
      <c r="AD132" s="80">
        <v>0</v>
      </c>
      <c r="AE132" s="80">
        <v>0</v>
      </c>
      <c r="AF132" s="80">
        <v>0</v>
      </c>
      <c r="AG132" s="80">
        <v>0</v>
      </c>
      <c r="AH132" s="80">
        <v>0</v>
      </c>
      <c r="AI132" s="80">
        <v>0</v>
      </c>
      <c r="AJ132" s="80">
        <v>0</v>
      </c>
      <c r="AK132" s="22">
        <v>0</v>
      </c>
      <c r="AL132" s="22">
        <v>47.89</v>
      </c>
      <c r="AM132" s="22">
        <v>49.85</v>
      </c>
      <c r="AN132" s="22">
        <v>76.34</v>
      </c>
      <c r="AO132" s="22">
        <v>25.32</v>
      </c>
      <c r="AP132" s="22">
        <v>15.01</v>
      </c>
      <c r="AQ132" s="22">
        <v>30.02</v>
      </c>
      <c r="AR132" s="22">
        <v>11.35</v>
      </c>
      <c r="AS132" s="22">
        <v>54.29</v>
      </c>
      <c r="AT132" s="22">
        <v>33.67</v>
      </c>
      <c r="AU132" s="22">
        <v>46.98</v>
      </c>
      <c r="AV132" s="22">
        <v>38.76</v>
      </c>
      <c r="AW132" s="22">
        <v>20.36</v>
      </c>
      <c r="AX132" s="22">
        <v>36.020000000000003</v>
      </c>
      <c r="AY132" s="22">
        <v>301.19</v>
      </c>
      <c r="AZ132" s="22">
        <v>0</v>
      </c>
      <c r="BA132" s="22">
        <v>98.14</v>
      </c>
      <c r="BB132" s="22">
        <v>42.67</v>
      </c>
      <c r="BC132" s="22">
        <v>28.32</v>
      </c>
      <c r="BD132" s="22">
        <v>22.45</v>
      </c>
      <c r="BE132" s="22">
        <v>0</v>
      </c>
      <c r="BF132" s="22">
        <v>0</v>
      </c>
      <c r="BG132" s="22">
        <v>0</v>
      </c>
      <c r="BH132" s="22">
        <v>0</v>
      </c>
      <c r="BI132" s="22">
        <v>0</v>
      </c>
      <c r="BJ132" s="22">
        <v>0</v>
      </c>
      <c r="BK132" s="22">
        <v>0</v>
      </c>
      <c r="BL132" s="22">
        <v>0.01</v>
      </c>
      <c r="BM132" s="22">
        <v>0</v>
      </c>
      <c r="BN132" s="22">
        <v>0</v>
      </c>
      <c r="BO132" s="22">
        <v>0</v>
      </c>
      <c r="BP132" s="22">
        <v>0</v>
      </c>
      <c r="BQ132" s="22">
        <v>0</v>
      </c>
      <c r="BR132" s="22">
        <v>0</v>
      </c>
      <c r="BS132" s="22">
        <v>0</v>
      </c>
      <c r="BT132" s="22">
        <v>0.01</v>
      </c>
      <c r="BU132" s="22">
        <v>0</v>
      </c>
      <c r="BV132" s="22">
        <v>0</v>
      </c>
      <c r="BW132" s="22">
        <v>0.04</v>
      </c>
      <c r="BX132" s="22">
        <v>0</v>
      </c>
      <c r="BY132" s="22">
        <v>0</v>
      </c>
      <c r="BZ132" s="22">
        <v>0</v>
      </c>
      <c r="CA132" s="22">
        <v>0</v>
      </c>
      <c r="CB132" s="22">
        <v>0</v>
      </c>
      <c r="CC132" s="22">
        <v>5.87</v>
      </c>
    </row>
    <row r="133" spans="2:81" x14ac:dyDescent="0.25">
      <c r="B133" s="77"/>
      <c r="C133" s="15" t="s">
        <v>107</v>
      </c>
      <c r="D133" s="78"/>
      <c r="E133" s="78"/>
      <c r="F133" s="78"/>
      <c r="G133" s="78"/>
      <c r="H133" s="78"/>
      <c r="I133" s="78"/>
      <c r="J133" s="78"/>
      <c r="K133" s="82">
        <v>0.04</v>
      </c>
      <c r="L133" s="82">
        <v>0</v>
      </c>
      <c r="M133" s="82">
        <v>0</v>
      </c>
      <c r="N133" s="82">
        <v>0</v>
      </c>
      <c r="O133" s="82">
        <v>0.24</v>
      </c>
      <c r="P133" s="82">
        <v>6.44</v>
      </c>
      <c r="Q133" s="82">
        <v>1.66</v>
      </c>
      <c r="R133" s="82">
        <v>0</v>
      </c>
      <c r="S133" s="82">
        <v>0</v>
      </c>
      <c r="T133" s="82">
        <v>0.2</v>
      </c>
      <c r="U133" s="82">
        <v>0.5</v>
      </c>
      <c r="V133" s="82">
        <v>122</v>
      </c>
      <c r="W133" s="82">
        <v>49</v>
      </c>
      <c r="X133" s="82">
        <v>7</v>
      </c>
      <c r="Y133" s="82">
        <v>9.4</v>
      </c>
      <c r="Z133" s="82">
        <v>31.6</v>
      </c>
      <c r="AA133" s="82">
        <v>0.78</v>
      </c>
      <c r="AB133" s="82">
        <v>0</v>
      </c>
      <c r="AC133" s="82">
        <v>1</v>
      </c>
      <c r="AD133" s="82">
        <v>0.2</v>
      </c>
      <c r="AE133" s="82">
        <v>0.28000000000000003</v>
      </c>
      <c r="AF133" s="82">
        <v>0.04</v>
      </c>
      <c r="AG133" s="82">
        <v>0.02</v>
      </c>
      <c r="AH133" s="82">
        <v>0.14000000000000001</v>
      </c>
      <c r="AI133" s="82">
        <v>0.4</v>
      </c>
      <c r="AJ133" s="82">
        <v>0</v>
      </c>
      <c r="AK133" s="13">
        <v>0</v>
      </c>
      <c r="AL133" s="13">
        <v>64.400000000000006</v>
      </c>
      <c r="AM133" s="13">
        <v>49.6</v>
      </c>
      <c r="AN133" s="13">
        <v>85.4</v>
      </c>
      <c r="AO133" s="13">
        <v>44.6</v>
      </c>
      <c r="AP133" s="13">
        <v>18.600000000000001</v>
      </c>
      <c r="AQ133" s="13">
        <v>39.6</v>
      </c>
      <c r="AR133" s="13">
        <v>16</v>
      </c>
      <c r="AS133" s="13">
        <v>74.2</v>
      </c>
      <c r="AT133" s="13">
        <v>59.4</v>
      </c>
      <c r="AU133" s="13">
        <v>58.2</v>
      </c>
      <c r="AV133" s="13">
        <v>92.8</v>
      </c>
      <c r="AW133" s="13">
        <v>24.8</v>
      </c>
      <c r="AX133" s="13">
        <v>62</v>
      </c>
      <c r="AY133" s="13">
        <v>311.8</v>
      </c>
      <c r="AZ133" s="13">
        <v>0</v>
      </c>
      <c r="BA133" s="13">
        <v>105.2</v>
      </c>
      <c r="BB133" s="13">
        <v>58.2</v>
      </c>
      <c r="BC133" s="13">
        <v>36</v>
      </c>
      <c r="BD133" s="13">
        <v>26</v>
      </c>
      <c r="BE133" s="13">
        <v>0</v>
      </c>
      <c r="BF133" s="13">
        <v>0</v>
      </c>
      <c r="BG133" s="13">
        <v>0</v>
      </c>
      <c r="BH133" s="13">
        <v>0</v>
      </c>
      <c r="BI133" s="13">
        <v>0</v>
      </c>
      <c r="BJ133" s="13">
        <v>0</v>
      </c>
      <c r="BK133" s="13">
        <v>0</v>
      </c>
      <c r="BL133" s="13">
        <v>0.03</v>
      </c>
      <c r="BM133" s="13">
        <v>0</v>
      </c>
      <c r="BN133" s="13">
        <v>0</v>
      </c>
      <c r="BO133" s="13">
        <v>0</v>
      </c>
      <c r="BP133" s="13">
        <v>0</v>
      </c>
      <c r="BQ133" s="13">
        <v>0</v>
      </c>
      <c r="BR133" s="13">
        <v>0</v>
      </c>
      <c r="BS133" s="13">
        <v>0</v>
      </c>
      <c r="BT133" s="13">
        <v>0.02</v>
      </c>
      <c r="BU133" s="13">
        <v>0</v>
      </c>
      <c r="BV133" s="13">
        <v>0</v>
      </c>
      <c r="BW133" s="13">
        <v>0.1</v>
      </c>
      <c r="BX133" s="13">
        <v>0.02</v>
      </c>
      <c r="BY133" s="13">
        <v>0</v>
      </c>
      <c r="BZ133" s="13">
        <v>0</v>
      </c>
      <c r="CA133" s="13">
        <v>0</v>
      </c>
      <c r="CB133" s="13">
        <v>0</v>
      </c>
      <c r="CC133" s="13">
        <v>9.4</v>
      </c>
    </row>
    <row r="134" spans="2:81" x14ac:dyDescent="0.25">
      <c r="B134" s="79" t="str">
        <f>"18/10"</f>
        <v>18/10</v>
      </c>
      <c r="C134" s="20" t="s">
        <v>172</v>
      </c>
      <c r="D134" s="80" t="str">
        <f>"180"</f>
        <v>180</v>
      </c>
      <c r="E134" s="80">
        <v>0.1</v>
      </c>
      <c r="F134" s="80">
        <v>0</v>
      </c>
      <c r="G134" s="80">
        <v>0.04</v>
      </c>
      <c r="H134" s="80">
        <v>0.04</v>
      </c>
      <c r="I134" s="80">
        <v>24.27</v>
      </c>
      <c r="J134" s="80">
        <v>94.990111200000015</v>
      </c>
      <c r="K134" s="84">
        <v>10.4</v>
      </c>
      <c r="L134" s="84">
        <v>2.91</v>
      </c>
      <c r="M134" s="84">
        <v>0</v>
      </c>
      <c r="N134" s="84">
        <v>0</v>
      </c>
      <c r="O134" s="84">
        <v>25.1</v>
      </c>
      <c r="P134" s="84">
        <v>38.57</v>
      </c>
      <c r="Q134" s="84">
        <v>11.16</v>
      </c>
      <c r="R134" s="84">
        <v>0</v>
      </c>
      <c r="S134" s="84">
        <v>0</v>
      </c>
      <c r="T134" s="84">
        <v>0.83</v>
      </c>
      <c r="U134" s="84">
        <v>5.5</v>
      </c>
      <c r="V134" s="84">
        <v>924.83</v>
      </c>
      <c r="W134" s="84">
        <v>1087.1199999999999</v>
      </c>
      <c r="X134" s="84">
        <v>92.34</v>
      </c>
      <c r="Y134" s="84">
        <v>125.49</v>
      </c>
      <c r="Z134" s="84">
        <v>297.77999999999997</v>
      </c>
      <c r="AA134" s="84">
        <v>5.4</v>
      </c>
      <c r="AB134" s="84">
        <v>21.36</v>
      </c>
      <c r="AC134" s="84">
        <v>1841.42</v>
      </c>
      <c r="AD134" s="84">
        <v>356.17</v>
      </c>
      <c r="AE134" s="84">
        <v>5.44</v>
      </c>
      <c r="AF134" s="84">
        <v>0.44</v>
      </c>
      <c r="AG134" s="84">
        <v>0.24</v>
      </c>
      <c r="AH134" s="84">
        <v>3.83</v>
      </c>
      <c r="AI134" s="84">
        <v>8.1199999999999992</v>
      </c>
      <c r="AJ134" s="84">
        <v>10.23</v>
      </c>
      <c r="AK134" s="26">
        <v>0</v>
      </c>
      <c r="AL134" s="26">
        <v>823.96</v>
      </c>
      <c r="AM134" s="26">
        <v>696.95</v>
      </c>
      <c r="AN134" s="26">
        <v>1100.3599999999999</v>
      </c>
      <c r="AO134" s="26">
        <v>1012.54</v>
      </c>
      <c r="AP134" s="26">
        <v>348.84</v>
      </c>
      <c r="AQ134" s="26">
        <v>618.48</v>
      </c>
      <c r="AR134" s="26">
        <v>210.04</v>
      </c>
      <c r="AS134" s="26">
        <v>702.42</v>
      </c>
      <c r="AT134" s="26">
        <v>782.38</v>
      </c>
      <c r="AU134" s="26">
        <v>1070.6500000000001</v>
      </c>
      <c r="AV134" s="26">
        <v>1351.6</v>
      </c>
      <c r="AW134" s="26">
        <v>492.69</v>
      </c>
      <c r="AX134" s="26">
        <v>774.45</v>
      </c>
      <c r="AY134" s="26">
        <v>2884.93</v>
      </c>
      <c r="AZ134" s="26">
        <v>90.44</v>
      </c>
      <c r="BA134" s="26">
        <v>801.77</v>
      </c>
      <c r="BB134" s="26">
        <v>696.96</v>
      </c>
      <c r="BC134" s="26">
        <v>536.02</v>
      </c>
      <c r="BD134" s="26">
        <v>276.66000000000003</v>
      </c>
      <c r="BE134" s="26">
        <v>0.12</v>
      </c>
      <c r="BF134" s="26">
        <v>0.06</v>
      </c>
      <c r="BG134" s="26">
        <v>0.03</v>
      </c>
      <c r="BH134" s="26">
        <v>7.0000000000000007E-2</v>
      </c>
      <c r="BI134" s="26">
        <v>0.08</v>
      </c>
      <c r="BJ134" s="26">
        <v>0.36</v>
      </c>
      <c r="BK134" s="26">
        <v>0</v>
      </c>
      <c r="BL134" s="26">
        <v>1.5</v>
      </c>
      <c r="BM134" s="26">
        <v>0</v>
      </c>
      <c r="BN134" s="26">
        <v>0.5</v>
      </c>
      <c r="BO134" s="26">
        <v>0.02</v>
      </c>
      <c r="BP134" s="26">
        <v>0.03</v>
      </c>
      <c r="BQ134" s="26">
        <v>0</v>
      </c>
      <c r="BR134" s="26">
        <v>7.0000000000000007E-2</v>
      </c>
      <c r="BS134" s="26">
        <v>0.12</v>
      </c>
      <c r="BT134" s="26">
        <v>2.2599999999999998</v>
      </c>
      <c r="BU134" s="26">
        <v>0.01</v>
      </c>
      <c r="BV134" s="26">
        <v>0</v>
      </c>
      <c r="BW134" s="26">
        <v>3.07</v>
      </c>
      <c r="BX134" s="26">
        <v>0.06</v>
      </c>
      <c r="BY134" s="26">
        <v>0</v>
      </c>
      <c r="BZ134" s="26">
        <v>0</v>
      </c>
      <c r="CA134" s="26">
        <v>0</v>
      </c>
      <c r="CB134" s="26">
        <v>0</v>
      </c>
      <c r="CC134" s="26">
        <v>643.03</v>
      </c>
    </row>
    <row r="135" spans="2:81" x14ac:dyDescent="0.25">
      <c r="B135" s="79" t="str">
        <f>"2/4"</f>
        <v>2/4</v>
      </c>
      <c r="C135" s="20" t="s">
        <v>173</v>
      </c>
      <c r="D135" s="80" t="str">
        <f>"150"</f>
        <v>150</v>
      </c>
      <c r="E135" s="80">
        <v>5.87</v>
      </c>
      <c r="F135" s="80">
        <v>2.16</v>
      </c>
      <c r="G135" s="80">
        <v>5.99</v>
      </c>
      <c r="H135" s="80">
        <v>0.97</v>
      </c>
      <c r="I135" s="80">
        <v>25.86</v>
      </c>
      <c r="J135" s="80">
        <v>174.763656</v>
      </c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</row>
    <row r="136" spans="2:81" x14ac:dyDescent="0.25">
      <c r="B136" s="81" t="str">
        <f>"-"</f>
        <v>-</v>
      </c>
      <c r="C136" s="17" t="s">
        <v>166</v>
      </c>
      <c r="D136" s="82" t="str">
        <f>"12"</f>
        <v>12</v>
      </c>
      <c r="E136" s="82">
        <v>0.79</v>
      </c>
      <c r="F136" s="82">
        <v>0</v>
      </c>
      <c r="G136" s="82">
        <v>0.08</v>
      </c>
      <c r="H136" s="82">
        <v>0.08</v>
      </c>
      <c r="I136" s="82">
        <v>5.63</v>
      </c>
      <c r="J136" s="82">
        <v>26.868119999999998</v>
      </c>
      <c r="K136" s="80">
        <v>7.35</v>
      </c>
      <c r="L136" s="80">
        <v>0.05</v>
      </c>
      <c r="M136" s="80">
        <v>0</v>
      </c>
      <c r="N136" s="80">
        <v>0</v>
      </c>
      <c r="O136" s="80">
        <v>1.08</v>
      </c>
      <c r="P136" s="80">
        <v>3.94</v>
      </c>
      <c r="Q136" s="80">
        <v>0.04</v>
      </c>
      <c r="R136" s="80">
        <v>0</v>
      </c>
      <c r="S136" s="80">
        <v>0</v>
      </c>
      <c r="T136" s="80">
        <v>0.09</v>
      </c>
      <c r="U136" s="80">
        <v>1.46</v>
      </c>
      <c r="V136" s="80">
        <v>244.62</v>
      </c>
      <c r="W136" s="80">
        <v>173.2</v>
      </c>
      <c r="X136" s="80">
        <v>27.69</v>
      </c>
      <c r="Y136" s="80">
        <v>15.22</v>
      </c>
      <c r="Z136" s="80">
        <v>101.88</v>
      </c>
      <c r="AA136" s="80">
        <v>0.95</v>
      </c>
      <c r="AB136" s="80">
        <v>13.37</v>
      </c>
      <c r="AC136" s="80">
        <v>10.75</v>
      </c>
      <c r="AD136" s="80">
        <v>24.5</v>
      </c>
      <c r="AE136" s="80">
        <v>0.31</v>
      </c>
      <c r="AF136" s="80">
        <v>0.21</v>
      </c>
      <c r="AG136" s="80">
        <v>0.09</v>
      </c>
      <c r="AH136" s="80">
        <v>1.2</v>
      </c>
      <c r="AI136" s="80">
        <v>3.5</v>
      </c>
      <c r="AJ136" s="80">
        <v>0.05</v>
      </c>
      <c r="AK136" s="22">
        <v>0</v>
      </c>
      <c r="AL136" s="22">
        <v>610.03</v>
      </c>
      <c r="AM136" s="22">
        <v>491.51</v>
      </c>
      <c r="AN136" s="22">
        <v>844.04</v>
      </c>
      <c r="AO136" s="22">
        <v>883.12</v>
      </c>
      <c r="AP136" s="22">
        <v>254.51</v>
      </c>
      <c r="AQ136" s="22">
        <v>485.2</v>
      </c>
      <c r="AR136" s="22">
        <v>141.66</v>
      </c>
      <c r="AS136" s="22">
        <v>454.95</v>
      </c>
      <c r="AT136" s="22">
        <v>562.79</v>
      </c>
      <c r="AU136" s="22">
        <v>604.23</v>
      </c>
      <c r="AV136" s="22">
        <v>925.74</v>
      </c>
      <c r="AW136" s="22">
        <v>389.3</v>
      </c>
      <c r="AX136" s="22">
        <v>519.30999999999995</v>
      </c>
      <c r="AY136" s="22">
        <v>1710.1</v>
      </c>
      <c r="AZ136" s="22">
        <v>93.88</v>
      </c>
      <c r="BA136" s="22">
        <v>428.24</v>
      </c>
      <c r="BB136" s="22">
        <v>434.64</v>
      </c>
      <c r="BC136" s="22">
        <v>376.32</v>
      </c>
      <c r="BD136" s="22">
        <v>152.22</v>
      </c>
      <c r="BE136" s="22">
        <v>0.06</v>
      </c>
      <c r="BF136" s="22">
        <v>0.03</v>
      </c>
      <c r="BG136" s="22">
        <v>0.01</v>
      </c>
      <c r="BH136" s="22">
        <v>0.03</v>
      </c>
      <c r="BI136" s="22">
        <v>0.04</v>
      </c>
      <c r="BJ136" s="22">
        <v>0.17</v>
      </c>
      <c r="BK136" s="22">
        <v>0</v>
      </c>
      <c r="BL136" s="22">
        <v>0.49</v>
      </c>
      <c r="BM136" s="22">
        <v>0</v>
      </c>
      <c r="BN136" s="22">
        <v>0.15</v>
      </c>
      <c r="BO136" s="22">
        <v>0</v>
      </c>
      <c r="BP136" s="22">
        <v>0</v>
      </c>
      <c r="BQ136" s="22">
        <v>0</v>
      </c>
      <c r="BR136" s="22">
        <v>0.03</v>
      </c>
      <c r="BS136" s="22">
        <v>0.05</v>
      </c>
      <c r="BT136" s="22">
        <v>0.4</v>
      </c>
      <c r="BU136" s="22">
        <v>0</v>
      </c>
      <c r="BV136" s="22">
        <v>0</v>
      </c>
      <c r="BW136" s="22">
        <v>0.05</v>
      </c>
      <c r="BX136" s="22">
        <v>0.01</v>
      </c>
      <c r="BY136" s="22">
        <v>0</v>
      </c>
      <c r="BZ136" s="22">
        <v>0</v>
      </c>
      <c r="CA136" s="22">
        <v>0</v>
      </c>
      <c r="CB136" s="22">
        <v>0</v>
      </c>
      <c r="CC136" s="22">
        <v>60.89</v>
      </c>
    </row>
    <row r="137" spans="2:81" x14ac:dyDescent="0.25">
      <c r="B137" s="83"/>
      <c r="C137" s="24" t="s">
        <v>112</v>
      </c>
      <c r="D137" s="84"/>
      <c r="E137" s="84">
        <v>6.75</v>
      </c>
      <c r="F137" s="84">
        <v>2.16</v>
      </c>
      <c r="G137" s="84">
        <v>6.1</v>
      </c>
      <c r="H137" s="84">
        <v>1.08</v>
      </c>
      <c r="I137" s="84">
        <v>55.75</v>
      </c>
      <c r="J137" s="84">
        <v>296.62</v>
      </c>
      <c r="K137" s="80">
        <v>1.62</v>
      </c>
      <c r="L137" s="80">
        <v>7.0000000000000007E-2</v>
      </c>
      <c r="M137" s="80">
        <v>0</v>
      </c>
      <c r="N137" s="80">
        <v>0</v>
      </c>
      <c r="O137" s="80">
        <v>0.84</v>
      </c>
      <c r="P137" s="80">
        <v>27.23</v>
      </c>
      <c r="Q137" s="80">
        <v>1.49</v>
      </c>
      <c r="R137" s="80">
        <v>0</v>
      </c>
      <c r="S137" s="80">
        <v>0</v>
      </c>
      <c r="T137" s="80">
        <v>0</v>
      </c>
      <c r="U137" s="80">
        <v>0.59</v>
      </c>
      <c r="V137" s="80">
        <v>127.62</v>
      </c>
      <c r="W137" s="80">
        <v>48.73</v>
      </c>
      <c r="X137" s="80">
        <v>9.1300000000000008</v>
      </c>
      <c r="Y137" s="80">
        <v>6.21</v>
      </c>
      <c r="Z137" s="80">
        <v>34.520000000000003</v>
      </c>
      <c r="AA137" s="80">
        <v>0.63</v>
      </c>
      <c r="AB137" s="80">
        <v>7.8</v>
      </c>
      <c r="AC137" s="80">
        <v>7.8</v>
      </c>
      <c r="AD137" s="80">
        <v>14.63</v>
      </c>
      <c r="AE137" s="80">
        <v>0.7</v>
      </c>
      <c r="AF137" s="80">
        <v>0.05</v>
      </c>
      <c r="AG137" s="80">
        <v>0.02</v>
      </c>
      <c r="AH137" s="80">
        <v>0.43</v>
      </c>
      <c r="AI137" s="80">
        <v>1.29</v>
      </c>
      <c r="AJ137" s="80">
        <v>0</v>
      </c>
      <c r="AK137" s="22">
        <v>0</v>
      </c>
      <c r="AL137" s="22">
        <v>199.05</v>
      </c>
      <c r="AM137" s="22">
        <v>181.99</v>
      </c>
      <c r="AN137" s="22">
        <v>340.94</v>
      </c>
      <c r="AO137" s="22">
        <v>106.49</v>
      </c>
      <c r="AP137" s="22">
        <v>64.92</v>
      </c>
      <c r="AQ137" s="22">
        <v>131.9</v>
      </c>
      <c r="AR137" s="22">
        <v>43.28</v>
      </c>
      <c r="AS137" s="22">
        <v>211.52</v>
      </c>
      <c r="AT137" s="22">
        <v>139.87</v>
      </c>
      <c r="AU137" s="22">
        <v>168.65</v>
      </c>
      <c r="AV137" s="22">
        <v>144.66999999999999</v>
      </c>
      <c r="AW137" s="22">
        <v>85</v>
      </c>
      <c r="AX137" s="22">
        <v>147.81</v>
      </c>
      <c r="AY137" s="22">
        <v>1298.1400000000001</v>
      </c>
      <c r="AZ137" s="22">
        <v>0</v>
      </c>
      <c r="BA137" s="22">
        <v>409.05</v>
      </c>
      <c r="BB137" s="22">
        <v>211.88</v>
      </c>
      <c r="BC137" s="22">
        <v>106.4</v>
      </c>
      <c r="BD137" s="22">
        <v>84.23</v>
      </c>
      <c r="BE137" s="22">
        <v>0.08</v>
      </c>
      <c r="BF137" s="22">
        <v>0.04</v>
      </c>
      <c r="BG137" s="22">
        <v>0.02</v>
      </c>
      <c r="BH137" s="22">
        <v>0.04</v>
      </c>
      <c r="BI137" s="22">
        <v>0.05</v>
      </c>
      <c r="BJ137" s="22">
        <v>0.23</v>
      </c>
      <c r="BK137" s="22">
        <v>0</v>
      </c>
      <c r="BL137" s="22">
        <v>0.7</v>
      </c>
      <c r="BM137" s="22">
        <v>0</v>
      </c>
      <c r="BN137" s="22">
        <v>0.2</v>
      </c>
      <c r="BO137" s="22">
        <v>0</v>
      </c>
      <c r="BP137" s="22">
        <v>0</v>
      </c>
      <c r="BQ137" s="22">
        <v>0</v>
      </c>
      <c r="BR137" s="22">
        <v>0.04</v>
      </c>
      <c r="BS137" s="22">
        <v>7.0000000000000007E-2</v>
      </c>
      <c r="BT137" s="22">
        <v>0.52</v>
      </c>
      <c r="BU137" s="22">
        <v>0</v>
      </c>
      <c r="BV137" s="22">
        <v>0</v>
      </c>
      <c r="BW137" s="22">
        <v>0.21</v>
      </c>
      <c r="BX137" s="22">
        <v>0.01</v>
      </c>
      <c r="BY137" s="22">
        <v>0</v>
      </c>
      <c r="BZ137" s="22">
        <v>0</v>
      </c>
      <c r="CA137" s="22">
        <v>0</v>
      </c>
      <c r="CB137" s="22">
        <v>0</v>
      </c>
      <c r="CC137" s="22">
        <v>6.56</v>
      </c>
    </row>
    <row r="138" spans="2:81" x14ac:dyDescent="0.25">
      <c r="B138" s="83"/>
      <c r="C138" s="24" t="s">
        <v>113</v>
      </c>
      <c r="D138" s="84"/>
      <c r="E138" s="84">
        <v>36.03</v>
      </c>
      <c r="F138" s="84">
        <v>16.45</v>
      </c>
      <c r="G138" s="84">
        <v>33.46</v>
      </c>
      <c r="H138" s="84">
        <v>8.32</v>
      </c>
      <c r="I138" s="84">
        <v>204.47</v>
      </c>
      <c r="J138" s="84">
        <v>1242.57</v>
      </c>
      <c r="K138" s="80">
        <v>1.8</v>
      </c>
      <c r="L138" s="80">
        <v>0</v>
      </c>
      <c r="M138" s="80">
        <v>0</v>
      </c>
      <c r="N138" s="80">
        <v>0</v>
      </c>
      <c r="O138" s="80">
        <v>12.96</v>
      </c>
      <c r="P138" s="80">
        <v>0</v>
      </c>
      <c r="Q138" s="80">
        <v>0.04</v>
      </c>
      <c r="R138" s="80">
        <v>0</v>
      </c>
      <c r="S138" s="80">
        <v>0</v>
      </c>
      <c r="T138" s="80">
        <v>0.09</v>
      </c>
      <c r="U138" s="80">
        <v>0.66</v>
      </c>
      <c r="V138" s="80">
        <v>44.64</v>
      </c>
      <c r="W138" s="80">
        <v>130.35</v>
      </c>
      <c r="X138" s="80">
        <v>105.02</v>
      </c>
      <c r="Y138" s="80">
        <v>11.97</v>
      </c>
      <c r="Z138" s="80">
        <v>75.33</v>
      </c>
      <c r="AA138" s="80">
        <v>0.11</v>
      </c>
      <c r="AB138" s="80">
        <v>18</v>
      </c>
      <c r="AC138" s="80">
        <v>8.1</v>
      </c>
      <c r="AD138" s="80">
        <v>19.8</v>
      </c>
      <c r="AE138" s="80">
        <v>0</v>
      </c>
      <c r="AF138" s="80">
        <v>0.03</v>
      </c>
      <c r="AG138" s="80">
        <v>0.12</v>
      </c>
      <c r="AH138" s="80">
        <v>0.08</v>
      </c>
      <c r="AI138" s="80">
        <v>0.72</v>
      </c>
      <c r="AJ138" s="80">
        <v>0.47</v>
      </c>
      <c r="AK138" s="22">
        <v>0</v>
      </c>
      <c r="AL138" s="22">
        <v>143.77000000000001</v>
      </c>
      <c r="AM138" s="22">
        <v>142</v>
      </c>
      <c r="AN138" s="22">
        <v>243.43</v>
      </c>
      <c r="AO138" s="22">
        <v>195.8</v>
      </c>
      <c r="AP138" s="22">
        <v>65.27</v>
      </c>
      <c r="AQ138" s="22">
        <v>114.66</v>
      </c>
      <c r="AR138" s="22">
        <v>37.93</v>
      </c>
      <c r="AS138" s="22">
        <v>128.77000000000001</v>
      </c>
      <c r="AT138" s="22">
        <v>0</v>
      </c>
      <c r="AU138" s="22">
        <v>0</v>
      </c>
      <c r="AV138" s="22">
        <v>0</v>
      </c>
      <c r="AW138" s="22">
        <v>0</v>
      </c>
      <c r="AX138" s="22">
        <v>0</v>
      </c>
      <c r="AY138" s="22">
        <v>0</v>
      </c>
      <c r="AZ138" s="22">
        <v>0</v>
      </c>
      <c r="BA138" s="22">
        <v>0</v>
      </c>
      <c r="BB138" s="22">
        <v>0</v>
      </c>
      <c r="BC138" s="22">
        <v>162.29</v>
      </c>
      <c r="BD138" s="22">
        <v>22.93</v>
      </c>
      <c r="BE138" s="22">
        <v>0</v>
      </c>
      <c r="BF138" s="22">
        <v>0</v>
      </c>
      <c r="BG138" s="22">
        <v>0</v>
      </c>
      <c r="BH138" s="22">
        <v>0</v>
      </c>
      <c r="BI138" s="22">
        <v>0</v>
      </c>
      <c r="BJ138" s="22">
        <v>0</v>
      </c>
      <c r="BK138" s="22">
        <v>0</v>
      </c>
      <c r="BL138" s="22">
        <v>0</v>
      </c>
      <c r="BM138" s="22">
        <v>0</v>
      </c>
      <c r="BN138" s="22">
        <v>0</v>
      </c>
      <c r="BO138" s="22">
        <v>0</v>
      </c>
      <c r="BP138" s="22">
        <v>0</v>
      </c>
      <c r="BQ138" s="22">
        <v>0</v>
      </c>
      <c r="BR138" s="22">
        <v>0</v>
      </c>
      <c r="BS138" s="22">
        <v>0</v>
      </c>
      <c r="BT138" s="22">
        <v>0</v>
      </c>
      <c r="BU138" s="22">
        <v>0</v>
      </c>
      <c r="BV138" s="22">
        <v>0</v>
      </c>
      <c r="BW138" s="22">
        <v>0</v>
      </c>
      <c r="BX138" s="22">
        <v>0</v>
      </c>
      <c r="BY138" s="22">
        <v>0</v>
      </c>
      <c r="BZ138" s="22">
        <v>0</v>
      </c>
      <c r="CA138" s="22">
        <v>0</v>
      </c>
      <c r="CB138" s="22">
        <v>0</v>
      </c>
      <c r="CC138" s="22">
        <v>169.6</v>
      </c>
    </row>
    <row r="139" spans="2:81" x14ac:dyDescent="0.25">
      <c r="B139" s="83"/>
      <c r="C139" s="24"/>
      <c r="D139" s="84"/>
      <c r="E139" s="84"/>
      <c r="F139" s="84"/>
      <c r="G139" s="84"/>
      <c r="H139" s="84"/>
      <c r="I139" s="84"/>
      <c r="J139" s="84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</row>
    <row r="140" spans="2:81" x14ac:dyDescent="0.25">
      <c r="B140" s="105" t="s">
        <v>233</v>
      </c>
      <c r="C140" s="105"/>
      <c r="D140" s="105" t="s">
        <v>234</v>
      </c>
      <c r="E140" s="105"/>
      <c r="F140" s="105"/>
      <c r="G140" s="105"/>
      <c r="H140" s="105"/>
      <c r="I140" s="105"/>
      <c r="J140" s="106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</row>
    <row r="141" spans="2:81" x14ac:dyDescent="0.25">
      <c r="B141" s="105"/>
      <c r="C141" s="105"/>
      <c r="D141" s="105"/>
      <c r="E141" s="105"/>
      <c r="F141" s="105"/>
      <c r="G141" s="105"/>
      <c r="H141" s="105"/>
      <c r="I141" s="105"/>
      <c r="J141" s="106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</row>
    <row r="142" spans="2:81" x14ac:dyDescent="0.25">
      <c r="B142" s="105"/>
      <c r="C142" s="105"/>
      <c r="D142" s="105"/>
      <c r="E142" s="105"/>
      <c r="F142" s="105"/>
      <c r="G142" s="105"/>
      <c r="H142" s="105"/>
      <c r="I142" s="105"/>
      <c r="J142" s="106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</row>
    <row r="143" spans="2:81" x14ac:dyDescent="0.25">
      <c r="B143" s="105"/>
      <c r="C143" s="105"/>
      <c r="D143" s="105"/>
      <c r="E143" s="105"/>
      <c r="F143" s="105"/>
      <c r="G143" s="105"/>
      <c r="H143" s="105"/>
      <c r="I143" s="105"/>
      <c r="J143" s="106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</row>
    <row r="144" spans="2:81" x14ac:dyDescent="0.25">
      <c r="K144" s="82">
        <v>0.42</v>
      </c>
      <c r="L144" s="82">
        <v>0</v>
      </c>
      <c r="M144" s="82">
        <v>0</v>
      </c>
      <c r="N144" s="82">
        <v>0</v>
      </c>
      <c r="O144" s="82">
        <v>4.72</v>
      </c>
      <c r="P144" s="82">
        <v>10.16</v>
      </c>
      <c r="Q144" s="82">
        <v>0.46</v>
      </c>
      <c r="R144" s="82">
        <v>0</v>
      </c>
      <c r="S144" s="82">
        <v>0</v>
      </c>
      <c r="T144" s="82">
        <v>0.1</v>
      </c>
      <c r="U144" s="82">
        <v>0.2</v>
      </c>
      <c r="V144" s="82">
        <v>66</v>
      </c>
      <c r="W144" s="82">
        <v>22</v>
      </c>
      <c r="X144" s="82">
        <v>5.8</v>
      </c>
      <c r="Y144" s="82">
        <v>4</v>
      </c>
      <c r="Z144" s="82">
        <v>18</v>
      </c>
      <c r="AA144" s="82">
        <v>0.42</v>
      </c>
      <c r="AB144" s="82">
        <v>2</v>
      </c>
      <c r="AC144" s="82">
        <v>1.6</v>
      </c>
      <c r="AD144" s="82">
        <v>2.2000000000000002</v>
      </c>
      <c r="AE144" s="82">
        <v>0.7</v>
      </c>
      <c r="AF144" s="82">
        <v>0.02</v>
      </c>
      <c r="AG144" s="82">
        <v>0.01</v>
      </c>
      <c r="AH144" s="82">
        <v>0.14000000000000001</v>
      </c>
      <c r="AI144" s="82">
        <v>0.38</v>
      </c>
      <c r="AJ144" s="82">
        <v>0</v>
      </c>
      <c r="AK144" s="13">
        <v>0</v>
      </c>
      <c r="AL144" s="13">
        <v>249.4</v>
      </c>
      <c r="AM144" s="13">
        <v>185.2</v>
      </c>
      <c r="AN144" s="13">
        <v>318.8</v>
      </c>
      <c r="AO144" s="13">
        <v>286.60000000000002</v>
      </c>
      <c r="AP144" s="13">
        <v>87.6</v>
      </c>
      <c r="AQ144" s="13">
        <v>162.4</v>
      </c>
      <c r="AR144" s="13">
        <v>47.6</v>
      </c>
      <c r="AS144" s="13">
        <v>185.6</v>
      </c>
      <c r="AT144" s="13">
        <v>0</v>
      </c>
      <c r="AU144" s="13">
        <v>0</v>
      </c>
      <c r="AV144" s="13">
        <v>0</v>
      </c>
      <c r="AW144" s="13">
        <v>87.8</v>
      </c>
      <c r="AX144" s="13">
        <v>0</v>
      </c>
      <c r="AY144" s="13">
        <v>0</v>
      </c>
      <c r="AZ144" s="13">
        <v>0</v>
      </c>
      <c r="BA144" s="13">
        <v>0</v>
      </c>
      <c r="BB144" s="13">
        <v>0</v>
      </c>
      <c r="BC144" s="13">
        <v>0</v>
      </c>
      <c r="BD144" s="13">
        <v>0</v>
      </c>
      <c r="BE144" s="13">
        <v>0</v>
      </c>
      <c r="BF144" s="13">
        <v>0</v>
      </c>
      <c r="BG144" s="13">
        <v>0</v>
      </c>
      <c r="BH144" s="13">
        <v>0</v>
      </c>
      <c r="BI144" s="13">
        <v>0</v>
      </c>
      <c r="BJ144" s="13">
        <v>0</v>
      </c>
      <c r="BK144" s="13">
        <v>0</v>
      </c>
      <c r="BL144" s="13">
        <v>0</v>
      </c>
      <c r="BM144" s="13">
        <v>0</v>
      </c>
      <c r="BN144" s="13">
        <v>0</v>
      </c>
      <c r="BO144" s="13">
        <v>0</v>
      </c>
      <c r="BP144" s="13">
        <v>0</v>
      </c>
      <c r="BQ144" s="13">
        <v>0</v>
      </c>
      <c r="BR144" s="13">
        <v>0</v>
      </c>
      <c r="BS144" s="13">
        <v>0</v>
      </c>
      <c r="BT144" s="13">
        <v>0</v>
      </c>
      <c r="BU144" s="13">
        <v>0</v>
      </c>
      <c r="BV144" s="13">
        <v>0</v>
      </c>
      <c r="BW144" s="13">
        <v>0</v>
      </c>
      <c r="BX144" s="13">
        <v>0</v>
      </c>
      <c r="BY144" s="13">
        <v>0</v>
      </c>
      <c r="BZ144" s="13">
        <v>0</v>
      </c>
      <c r="CA144" s="13">
        <v>0</v>
      </c>
      <c r="CB144" s="13">
        <v>0</v>
      </c>
      <c r="CC144" s="13">
        <v>0.9</v>
      </c>
    </row>
    <row r="145" spans="2:81" x14ac:dyDescent="0.25">
      <c r="B145" s="85" t="s">
        <v>5</v>
      </c>
      <c r="C145" s="85"/>
      <c r="D145" s="85"/>
      <c r="E145" s="85"/>
      <c r="F145" s="85"/>
      <c r="G145" s="85"/>
      <c r="H145" s="85"/>
      <c r="I145" s="85"/>
      <c r="J145" s="85"/>
      <c r="K145" s="84">
        <v>11.19</v>
      </c>
      <c r="L145" s="84">
        <v>0.13</v>
      </c>
      <c r="M145" s="84">
        <v>0</v>
      </c>
      <c r="N145" s="84">
        <v>0</v>
      </c>
      <c r="O145" s="84">
        <v>19.600000000000001</v>
      </c>
      <c r="P145" s="84">
        <v>41.33</v>
      </c>
      <c r="Q145" s="84">
        <v>2.0299999999999998</v>
      </c>
      <c r="R145" s="84">
        <v>0</v>
      </c>
      <c r="S145" s="84">
        <v>0</v>
      </c>
      <c r="T145" s="84">
        <v>0.28000000000000003</v>
      </c>
      <c r="U145" s="84">
        <v>2.91</v>
      </c>
      <c r="V145" s="84">
        <v>482.88</v>
      </c>
      <c r="W145" s="84">
        <v>374.28</v>
      </c>
      <c r="X145" s="84">
        <v>147.63999999999999</v>
      </c>
      <c r="Y145" s="84">
        <v>37.409999999999997</v>
      </c>
      <c r="Z145" s="84">
        <v>229.72</v>
      </c>
      <c r="AA145" s="84">
        <v>2.11</v>
      </c>
      <c r="AB145" s="84">
        <v>41.17</v>
      </c>
      <c r="AC145" s="84">
        <v>28.25</v>
      </c>
      <c r="AD145" s="84">
        <v>61.13</v>
      </c>
      <c r="AE145" s="84">
        <v>1.71</v>
      </c>
      <c r="AF145" s="84">
        <v>0.31</v>
      </c>
      <c r="AG145" s="84">
        <v>0.23</v>
      </c>
      <c r="AH145" s="84">
        <v>1.85</v>
      </c>
      <c r="AI145" s="84">
        <v>5.89</v>
      </c>
      <c r="AJ145" s="84">
        <v>0.52</v>
      </c>
      <c r="AK145" s="26">
        <v>0</v>
      </c>
      <c r="AL145" s="26">
        <v>1202.24</v>
      </c>
      <c r="AM145" s="26">
        <v>1000.7</v>
      </c>
      <c r="AN145" s="26">
        <v>1747.21</v>
      </c>
      <c r="AO145" s="26">
        <v>1472.02</v>
      </c>
      <c r="AP145" s="26">
        <v>472.29</v>
      </c>
      <c r="AQ145" s="26">
        <v>894.16</v>
      </c>
      <c r="AR145" s="26">
        <v>270.45999999999998</v>
      </c>
      <c r="AS145" s="26">
        <v>980.84</v>
      </c>
      <c r="AT145" s="26">
        <v>702.66</v>
      </c>
      <c r="AU145" s="26">
        <v>772.87</v>
      </c>
      <c r="AV145" s="26">
        <v>1070.4100000000001</v>
      </c>
      <c r="AW145" s="26">
        <v>562.09</v>
      </c>
      <c r="AX145" s="26">
        <v>667.12</v>
      </c>
      <c r="AY145" s="26">
        <v>3008.24</v>
      </c>
      <c r="AZ145" s="26">
        <v>93.88</v>
      </c>
      <c r="BA145" s="26">
        <v>837.29</v>
      </c>
      <c r="BB145" s="26">
        <v>646.52</v>
      </c>
      <c r="BC145" s="26">
        <v>645.01</v>
      </c>
      <c r="BD145" s="26">
        <v>259.39</v>
      </c>
      <c r="BE145" s="26">
        <v>0.13</v>
      </c>
      <c r="BF145" s="26">
        <v>0.06</v>
      </c>
      <c r="BG145" s="26">
        <v>0.03</v>
      </c>
      <c r="BH145" s="26">
        <v>0.08</v>
      </c>
      <c r="BI145" s="26">
        <v>0.09</v>
      </c>
      <c r="BJ145" s="26">
        <v>0.4</v>
      </c>
      <c r="BK145" s="26">
        <v>0</v>
      </c>
      <c r="BL145" s="26">
        <v>1.19</v>
      </c>
      <c r="BM145" s="26">
        <v>0</v>
      </c>
      <c r="BN145" s="26">
        <v>0.35</v>
      </c>
      <c r="BO145" s="26">
        <v>0</v>
      </c>
      <c r="BP145" s="26">
        <v>0</v>
      </c>
      <c r="BQ145" s="26">
        <v>0</v>
      </c>
      <c r="BR145" s="26">
        <v>0.08</v>
      </c>
      <c r="BS145" s="26">
        <v>0.12</v>
      </c>
      <c r="BT145" s="26">
        <v>0.92</v>
      </c>
      <c r="BU145" s="26">
        <v>0</v>
      </c>
      <c r="BV145" s="26">
        <v>0</v>
      </c>
      <c r="BW145" s="26">
        <v>0.26</v>
      </c>
      <c r="BX145" s="26">
        <v>0.01</v>
      </c>
      <c r="BY145" s="26">
        <v>0</v>
      </c>
      <c r="BZ145" s="26">
        <v>0</v>
      </c>
      <c r="CA145" s="26">
        <v>0</v>
      </c>
      <c r="CB145" s="26">
        <v>0</v>
      </c>
      <c r="CC145" s="26">
        <v>237.94</v>
      </c>
    </row>
    <row r="146" spans="2:81" ht="15.75" customHeight="1" x14ac:dyDescent="0.25">
      <c r="B146" s="112" t="s">
        <v>152</v>
      </c>
      <c r="C146" s="112"/>
      <c r="D146" s="109" t="s">
        <v>235</v>
      </c>
      <c r="E146" s="109"/>
      <c r="F146" s="107">
        <v>45589</v>
      </c>
      <c r="G146" s="108"/>
      <c r="H146" s="108"/>
      <c r="I146" s="1"/>
      <c r="J146" s="1" t="s">
        <v>175</v>
      </c>
      <c r="K146" s="84">
        <v>30.22</v>
      </c>
      <c r="L146" s="84">
        <v>3.24</v>
      </c>
      <c r="M146" s="84">
        <v>0</v>
      </c>
      <c r="N146" s="84">
        <v>0</v>
      </c>
      <c r="O146" s="84">
        <v>73.41</v>
      </c>
      <c r="P146" s="84">
        <v>124.48</v>
      </c>
      <c r="Q146" s="84">
        <v>17.600000000000001</v>
      </c>
      <c r="R146" s="84">
        <v>0</v>
      </c>
      <c r="S146" s="84">
        <v>0</v>
      </c>
      <c r="T146" s="84">
        <v>2.08</v>
      </c>
      <c r="U146" s="84">
        <v>12.42</v>
      </c>
      <c r="V146" s="84">
        <v>2223.9499999999998</v>
      </c>
      <c r="W146" s="84">
        <v>2020.97</v>
      </c>
      <c r="X146" s="84">
        <v>376.78</v>
      </c>
      <c r="Y146" s="84">
        <v>207.11</v>
      </c>
      <c r="Z146" s="84">
        <v>803.4</v>
      </c>
      <c r="AA146" s="84">
        <v>13.11</v>
      </c>
      <c r="AB146" s="84">
        <v>231.62</v>
      </c>
      <c r="AC146" s="84">
        <v>1971.14</v>
      </c>
      <c r="AD146" s="84">
        <v>719.17</v>
      </c>
      <c r="AE146" s="84">
        <v>9.3000000000000007</v>
      </c>
      <c r="AF146" s="84">
        <v>0.97</v>
      </c>
      <c r="AG146" s="84">
        <v>0.93</v>
      </c>
      <c r="AH146" s="84">
        <v>7.22</v>
      </c>
      <c r="AI146" s="84">
        <v>20.67</v>
      </c>
      <c r="AJ146" s="84">
        <v>21.02</v>
      </c>
      <c r="AK146" s="26">
        <v>0</v>
      </c>
      <c r="AL146" s="26">
        <v>3134.64</v>
      </c>
      <c r="AM146" s="26">
        <v>2640.28</v>
      </c>
      <c r="AN146" s="26">
        <v>4509.72</v>
      </c>
      <c r="AO146" s="26">
        <v>3591.78</v>
      </c>
      <c r="AP146" s="26">
        <v>1342.2</v>
      </c>
      <c r="AQ146" s="26">
        <v>2343.8200000000002</v>
      </c>
      <c r="AR146" s="26">
        <v>762</v>
      </c>
      <c r="AS146" s="26">
        <v>2702.76</v>
      </c>
      <c r="AT146" s="26">
        <v>2366.62</v>
      </c>
      <c r="AU146" s="26">
        <v>2852.06</v>
      </c>
      <c r="AV146" s="26">
        <v>3847.11</v>
      </c>
      <c r="AW146" s="26">
        <v>1508.71</v>
      </c>
      <c r="AX146" s="26">
        <v>2074.69</v>
      </c>
      <c r="AY146" s="26">
        <v>9630.58</v>
      </c>
      <c r="AZ146" s="26">
        <v>198.61</v>
      </c>
      <c r="BA146" s="26">
        <v>2682.17</v>
      </c>
      <c r="BB146" s="26">
        <v>2508.73</v>
      </c>
      <c r="BC146" s="26">
        <v>1885.79</v>
      </c>
      <c r="BD146" s="26">
        <v>959.3</v>
      </c>
      <c r="BE146" s="26">
        <v>0.48</v>
      </c>
      <c r="BF146" s="26">
        <v>0.22</v>
      </c>
      <c r="BG146" s="26">
        <v>0.12</v>
      </c>
      <c r="BH146" s="26">
        <v>0.27</v>
      </c>
      <c r="BI146" s="26">
        <v>0.31</v>
      </c>
      <c r="BJ146" s="26">
        <v>1.42</v>
      </c>
      <c r="BK146" s="26">
        <v>0</v>
      </c>
      <c r="BL146" s="26">
        <v>4.6900000000000004</v>
      </c>
      <c r="BM146" s="26">
        <v>0</v>
      </c>
      <c r="BN146" s="26">
        <v>1.48</v>
      </c>
      <c r="BO146" s="26">
        <v>0.02</v>
      </c>
      <c r="BP146" s="26">
        <v>0.03</v>
      </c>
      <c r="BQ146" s="26">
        <v>0</v>
      </c>
      <c r="BR146" s="26">
        <v>0.27</v>
      </c>
      <c r="BS146" s="26">
        <v>0.44</v>
      </c>
      <c r="BT146" s="26">
        <v>5.16</v>
      </c>
      <c r="BU146" s="26">
        <v>0.01</v>
      </c>
      <c r="BV146" s="26">
        <v>0</v>
      </c>
      <c r="BW146" s="26">
        <v>3.96</v>
      </c>
      <c r="BX146" s="26">
        <v>0.09</v>
      </c>
      <c r="BY146" s="26">
        <v>0</v>
      </c>
      <c r="BZ146" s="26">
        <v>0</v>
      </c>
      <c r="CA146" s="26">
        <v>0</v>
      </c>
      <c r="CB146" s="26">
        <v>0</v>
      </c>
      <c r="CC146" s="26">
        <v>1283.8599999999999</v>
      </c>
    </row>
    <row r="147" spans="2:81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81" x14ac:dyDescent="0.25">
      <c r="B148" s="110" t="s">
        <v>84</v>
      </c>
      <c r="C148" s="104" t="s">
        <v>85</v>
      </c>
      <c r="D148" s="104" t="s">
        <v>78</v>
      </c>
      <c r="E148" s="104" t="s">
        <v>1</v>
      </c>
      <c r="F148" s="104"/>
      <c r="G148" s="104" t="s">
        <v>6</v>
      </c>
      <c r="H148" s="104"/>
      <c r="I148" s="104" t="s">
        <v>79</v>
      </c>
      <c r="J148" s="104" t="s">
        <v>4</v>
      </c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85"/>
      <c r="BV148" s="85"/>
      <c r="BW148" s="85"/>
      <c r="BX148" s="85"/>
      <c r="BY148" s="85"/>
      <c r="BZ148" s="85"/>
      <c r="CA148" s="85"/>
      <c r="CB148" s="85"/>
      <c r="CC148" s="85"/>
    </row>
    <row r="149" spans="2:81" ht="31.5" x14ac:dyDescent="0.25">
      <c r="B149" s="111"/>
      <c r="C149" s="104"/>
      <c r="D149" s="104"/>
      <c r="E149" s="14" t="s">
        <v>0</v>
      </c>
      <c r="F149" s="14" t="s">
        <v>2</v>
      </c>
      <c r="G149" s="14" t="s">
        <v>0</v>
      </c>
      <c r="H149" s="14" t="s">
        <v>3</v>
      </c>
      <c r="I149" s="104"/>
      <c r="J149" s="10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03">
        <f>IF(Дата_Сост&lt;&gt;"",Дата_Сост,"")</f>
        <v>45323.547106481485</v>
      </c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  <c r="BD149" s="103"/>
      <c r="BE149" s="103"/>
      <c r="BF149" s="103"/>
      <c r="BG149" s="103"/>
      <c r="BH149" s="103"/>
      <c r="BI149" s="103"/>
      <c r="BJ149" s="103"/>
      <c r="BK149" s="103"/>
      <c r="BL149" s="103"/>
      <c r="BM149" s="103"/>
      <c r="BN149" s="103"/>
      <c r="BO149" s="103"/>
      <c r="BP149" s="103"/>
      <c r="BQ149" s="103"/>
      <c r="BR149" s="103"/>
      <c r="BS149" s="103"/>
      <c r="BT149" s="103"/>
      <c r="BU149" s="103"/>
      <c r="BV149" s="103"/>
      <c r="BW149" s="103"/>
      <c r="BX149" s="103"/>
      <c r="BY149" s="103"/>
      <c r="BZ149" s="103"/>
      <c r="CA149" s="103"/>
      <c r="CB149" s="103"/>
      <c r="CC149" s="103"/>
    </row>
    <row r="150" spans="2:81" x14ac:dyDescent="0.25">
      <c r="B150" s="77"/>
      <c r="C150" s="15" t="s">
        <v>89</v>
      </c>
      <c r="D150" s="78"/>
      <c r="E150" s="78"/>
      <c r="F150" s="78"/>
      <c r="G150" s="78"/>
      <c r="H150" s="78"/>
      <c r="I150" s="78"/>
      <c r="J150" s="7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2:81" x14ac:dyDescent="0.25">
      <c r="B151" s="79" t="str">
        <f>"2/6"</f>
        <v>2/6</v>
      </c>
      <c r="C151" s="20" t="s">
        <v>176</v>
      </c>
      <c r="D151" s="80" t="str">
        <f>"120"</f>
        <v>120</v>
      </c>
      <c r="E151" s="80">
        <v>11.68</v>
      </c>
      <c r="F151" s="80">
        <v>12.42</v>
      </c>
      <c r="G151" s="80">
        <v>12.72</v>
      </c>
      <c r="H151" s="80">
        <v>0</v>
      </c>
      <c r="I151" s="80">
        <v>2.0299999999999998</v>
      </c>
      <c r="J151" s="80">
        <v>168.98308079999998</v>
      </c>
      <c r="K151" s="10" t="s">
        <v>7</v>
      </c>
      <c r="L151" s="10" t="s">
        <v>8</v>
      </c>
      <c r="M151" s="10" t="s">
        <v>70</v>
      </c>
      <c r="N151" s="10" t="s">
        <v>9</v>
      </c>
      <c r="O151" s="10" t="s">
        <v>10</v>
      </c>
      <c r="P151" s="10" t="s">
        <v>11</v>
      </c>
      <c r="Q151" s="10" t="s">
        <v>12</v>
      </c>
      <c r="R151" s="10" t="s">
        <v>13</v>
      </c>
      <c r="S151" s="10" t="s">
        <v>14</v>
      </c>
      <c r="T151" s="10" t="s">
        <v>15</v>
      </c>
      <c r="U151" s="10" t="s">
        <v>16</v>
      </c>
      <c r="V151" s="10" t="s">
        <v>17</v>
      </c>
      <c r="W151" s="10" t="s">
        <v>18</v>
      </c>
      <c r="X151" s="104" t="s">
        <v>75</v>
      </c>
      <c r="Y151" s="104"/>
      <c r="Z151" s="104"/>
      <c r="AA151" s="104"/>
      <c r="AB151" s="12" t="s">
        <v>74</v>
      </c>
      <c r="AC151" s="12"/>
      <c r="AD151" s="12"/>
      <c r="AE151" s="12"/>
      <c r="AF151" s="12"/>
      <c r="AG151" s="12"/>
      <c r="AH151" s="12"/>
      <c r="AI151" s="12"/>
      <c r="AJ151" s="104" t="s">
        <v>86</v>
      </c>
      <c r="AK151" s="13" t="s">
        <v>26</v>
      </c>
      <c r="AL151" s="13" t="s">
        <v>27</v>
      </c>
      <c r="AM151" s="13" t="s">
        <v>28</v>
      </c>
      <c r="AN151" s="13" t="s">
        <v>29</v>
      </c>
      <c r="AO151" s="13" t="s">
        <v>30</v>
      </c>
      <c r="AP151" s="13" t="s">
        <v>31</v>
      </c>
      <c r="AQ151" s="13" t="s">
        <v>32</v>
      </c>
      <c r="AR151" s="13" t="s">
        <v>33</v>
      </c>
      <c r="AS151" s="13" t="s">
        <v>34</v>
      </c>
      <c r="AT151" s="13" t="s">
        <v>35</v>
      </c>
      <c r="AU151" s="13" t="s">
        <v>36</v>
      </c>
      <c r="AV151" s="13" t="s">
        <v>37</v>
      </c>
      <c r="AW151" s="13" t="s">
        <v>38</v>
      </c>
      <c r="AX151" s="13" t="s">
        <v>39</v>
      </c>
      <c r="AY151" s="13" t="s">
        <v>40</v>
      </c>
      <c r="AZ151" s="13" t="s">
        <v>41</v>
      </c>
      <c r="BA151" s="13" t="s">
        <v>42</v>
      </c>
      <c r="BB151" s="13" t="s">
        <v>43</v>
      </c>
      <c r="BC151" s="13" t="s">
        <v>44</v>
      </c>
      <c r="BD151" s="13" t="s">
        <v>45</v>
      </c>
      <c r="BE151" s="13" t="s">
        <v>46</v>
      </c>
      <c r="BF151" s="13" t="s">
        <v>47</v>
      </c>
      <c r="BG151" s="13" t="s">
        <v>48</v>
      </c>
      <c r="BH151" s="13" t="s">
        <v>49</v>
      </c>
      <c r="BI151" s="13" t="s">
        <v>50</v>
      </c>
      <c r="BJ151" s="13" t="s">
        <v>51</v>
      </c>
      <c r="BK151" s="13" t="s">
        <v>52</v>
      </c>
      <c r="BL151" s="13" t="s">
        <v>53</v>
      </c>
      <c r="BM151" s="13" t="s">
        <v>54</v>
      </c>
      <c r="BN151" s="13" t="s">
        <v>55</v>
      </c>
      <c r="BO151" s="13" t="s">
        <v>56</v>
      </c>
      <c r="BP151" s="13" t="s">
        <v>57</v>
      </c>
      <c r="BQ151" s="13" t="s">
        <v>58</v>
      </c>
      <c r="BR151" s="13" t="s">
        <v>59</v>
      </c>
      <c r="BS151" s="13" t="s">
        <v>60</v>
      </c>
      <c r="BT151" s="13" t="s">
        <v>61</v>
      </c>
      <c r="BU151" s="13" t="s">
        <v>62</v>
      </c>
      <c r="BV151" s="13" t="s">
        <v>63</v>
      </c>
      <c r="BW151" s="13" t="s">
        <v>64</v>
      </c>
      <c r="BX151" s="13" t="s">
        <v>65</v>
      </c>
      <c r="BY151" s="13" t="s">
        <v>66</v>
      </c>
      <c r="BZ151" s="13" t="s">
        <v>67</v>
      </c>
      <c r="CA151" s="13" t="s">
        <v>68</v>
      </c>
      <c r="CB151" s="13" t="s">
        <v>69</v>
      </c>
      <c r="CC151" s="13"/>
    </row>
    <row r="152" spans="2:81" ht="18.75" x14ac:dyDescent="0.25">
      <c r="B152" s="79" t="str">
        <f>"27/10"</f>
        <v>27/10</v>
      </c>
      <c r="C152" s="20" t="s">
        <v>111</v>
      </c>
      <c r="D152" s="80" t="str">
        <f>"180"</f>
        <v>180</v>
      </c>
      <c r="E152" s="80">
        <v>7.0000000000000007E-2</v>
      </c>
      <c r="F152" s="80">
        <v>0</v>
      </c>
      <c r="G152" s="80">
        <v>0.02</v>
      </c>
      <c r="H152" s="80">
        <v>0.02</v>
      </c>
      <c r="I152" s="80">
        <v>8.85</v>
      </c>
      <c r="J152" s="80">
        <v>34.022008799999995</v>
      </c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 t="s">
        <v>19</v>
      </c>
      <c r="Y152" s="10" t="s">
        <v>20</v>
      </c>
      <c r="Z152" s="10" t="s">
        <v>21</v>
      </c>
      <c r="AA152" s="10" t="s">
        <v>22</v>
      </c>
      <c r="AB152" s="10" t="s">
        <v>71</v>
      </c>
      <c r="AC152" s="10" t="s">
        <v>23</v>
      </c>
      <c r="AD152" s="10" t="s">
        <v>72</v>
      </c>
      <c r="AE152" s="10" t="s">
        <v>73</v>
      </c>
      <c r="AF152" s="10" t="s">
        <v>76</v>
      </c>
      <c r="AG152" s="10" t="s">
        <v>77</v>
      </c>
      <c r="AH152" s="10" t="s">
        <v>24</v>
      </c>
      <c r="AI152" s="10" t="s">
        <v>25</v>
      </c>
      <c r="AJ152" s="104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</row>
    <row r="153" spans="2:81" x14ac:dyDescent="0.25">
      <c r="B153" s="79" t="str">
        <f>"-"</f>
        <v>-</v>
      </c>
      <c r="C153" s="20" t="s">
        <v>158</v>
      </c>
      <c r="D153" s="80" t="str">
        <f>"40"</f>
        <v>40</v>
      </c>
      <c r="E153" s="80">
        <v>3.08</v>
      </c>
      <c r="F153" s="80">
        <v>0</v>
      </c>
      <c r="G153" s="80">
        <v>1.2</v>
      </c>
      <c r="H153" s="80">
        <v>1.2</v>
      </c>
      <c r="I153" s="80">
        <v>21.32</v>
      </c>
      <c r="J153" s="80">
        <v>107.80799999999999</v>
      </c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</row>
    <row r="154" spans="2:81" x14ac:dyDescent="0.25">
      <c r="B154" s="81" t="str">
        <f>"13/12"</f>
        <v>13/12</v>
      </c>
      <c r="C154" s="17" t="s">
        <v>177</v>
      </c>
      <c r="D154" s="82" t="str">
        <f>"60"</f>
        <v>60</v>
      </c>
      <c r="E154" s="82">
        <v>5.2</v>
      </c>
      <c r="F154" s="82">
        <v>1.1399999999999999</v>
      </c>
      <c r="G154" s="82">
        <v>4.66</v>
      </c>
      <c r="H154" s="82">
        <v>0.53</v>
      </c>
      <c r="I154" s="82">
        <v>33.9</v>
      </c>
      <c r="J154" s="82">
        <v>196.76905631999998</v>
      </c>
      <c r="K154" s="80">
        <v>3.19</v>
      </c>
      <c r="L154" s="80">
        <v>0.08</v>
      </c>
      <c r="M154" s="80">
        <v>0</v>
      </c>
      <c r="N154" s="80">
        <v>0</v>
      </c>
      <c r="O154" s="80">
        <v>7.63</v>
      </c>
      <c r="P154" s="80">
        <v>17.95</v>
      </c>
      <c r="Q154" s="80">
        <v>0.94</v>
      </c>
      <c r="R154" s="80">
        <v>0</v>
      </c>
      <c r="S154" s="80">
        <v>0</v>
      </c>
      <c r="T154" s="80">
        <v>7.0000000000000007E-2</v>
      </c>
      <c r="U154" s="80">
        <v>1.1499999999999999</v>
      </c>
      <c r="V154" s="80">
        <v>211.64</v>
      </c>
      <c r="W154" s="80">
        <v>126.56</v>
      </c>
      <c r="X154" s="80">
        <v>83.44</v>
      </c>
      <c r="Y154" s="80">
        <v>13.37</v>
      </c>
      <c r="Z154" s="80">
        <v>78.91</v>
      </c>
      <c r="AA154" s="80">
        <v>0.34</v>
      </c>
      <c r="AB154" s="80">
        <v>17.28</v>
      </c>
      <c r="AC154" s="80">
        <v>14.4</v>
      </c>
      <c r="AD154" s="80">
        <v>32.04</v>
      </c>
      <c r="AE154" s="80">
        <v>0.47</v>
      </c>
      <c r="AF154" s="80">
        <v>0.05</v>
      </c>
      <c r="AG154" s="80">
        <v>0.1</v>
      </c>
      <c r="AH154" s="80">
        <v>0.34</v>
      </c>
      <c r="AI154" s="80">
        <v>1.45</v>
      </c>
      <c r="AJ154" s="80">
        <v>0.37</v>
      </c>
      <c r="AK154" s="22">
        <v>0</v>
      </c>
      <c r="AL154" s="22">
        <v>244.39</v>
      </c>
      <c r="AM154" s="22">
        <v>232.18</v>
      </c>
      <c r="AN154" s="22">
        <v>408.65</v>
      </c>
      <c r="AO154" s="22">
        <v>220.81</v>
      </c>
      <c r="AP154" s="22">
        <v>92.62</v>
      </c>
      <c r="AQ154" s="22">
        <v>174.85</v>
      </c>
      <c r="AR154" s="22">
        <v>60.34</v>
      </c>
      <c r="AS154" s="22">
        <v>246.42</v>
      </c>
      <c r="AT154" s="22">
        <v>93.26</v>
      </c>
      <c r="AU154" s="22">
        <v>128.12</v>
      </c>
      <c r="AV154" s="22">
        <v>104.8</v>
      </c>
      <c r="AW154" s="22">
        <v>58.04</v>
      </c>
      <c r="AX154" s="22">
        <v>99.62</v>
      </c>
      <c r="AY154" s="22">
        <v>871.11</v>
      </c>
      <c r="AZ154" s="22">
        <v>0</v>
      </c>
      <c r="BA154" s="22">
        <v>283.17</v>
      </c>
      <c r="BB154" s="22">
        <v>145.31</v>
      </c>
      <c r="BC154" s="22">
        <v>199.05</v>
      </c>
      <c r="BD154" s="22">
        <v>77.489999999999995</v>
      </c>
      <c r="BE154" s="22">
        <v>0.09</v>
      </c>
      <c r="BF154" s="22">
        <v>0.04</v>
      </c>
      <c r="BG154" s="22">
        <v>0.02</v>
      </c>
      <c r="BH154" s="22">
        <v>0.05</v>
      </c>
      <c r="BI154" s="22">
        <v>0.05</v>
      </c>
      <c r="BJ154" s="22">
        <v>0.25</v>
      </c>
      <c r="BK154" s="22">
        <v>0</v>
      </c>
      <c r="BL154" s="22">
        <v>0.7</v>
      </c>
      <c r="BM154" s="22">
        <v>0</v>
      </c>
      <c r="BN154" s="22">
        <v>0.22</v>
      </c>
      <c r="BO154" s="22">
        <v>0</v>
      </c>
      <c r="BP154" s="22">
        <v>0</v>
      </c>
      <c r="BQ154" s="22">
        <v>0</v>
      </c>
      <c r="BR154" s="22">
        <v>0.05</v>
      </c>
      <c r="BS154" s="22">
        <v>7.0000000000000007E-2</v>
      </c>
      <c r="BT154" s="22">
        <v>0.56999999999999995</v>
      </c>
      <c r="BU154" s="22">
        <v>0</v>
      </c>
      <c r="BV154" s="22">
        <v>0</v>
      </c>
      <c r="BW154" s="22">
        <v>0.03</v>
      </c>
      <c r="BX154" s="22">
        <v>0</v>
      </c>
      <c r="BY154" s="22">
        <v>0</v>
      </c>
      <c r="BZ154" s="22">
        <v>0</v>
      </c>
      <c r="CA154" s="22">
        <v>0</v>
      </c>
      <c r="CB154" s="22">
        <v>0</v>
      </c>
      <c r="CC154" s="22">
        <v>162.19</v>
      </c>
    </row>
    <row r="155" spans="2:81" x14ac:dyDescent="0.25">
      <c r="B155" s="83"/>
      <c r="C155" s="24" t="s">
        <v>94</v>
      </c>
      <c r="D155" s="84"/>
      <c r="E155" s="84">
        <v>20.02</v>
      </c>
      <c r="F155" s="84">
        <v>13.56</v>
      </c>
      <c r="G155" s="84">
        <v>18.59</v>
      </c>
      <c r="H155" s="84">
        <v>1.75</v>
      </c>
      <c r="I155" s="84">
        <v>66.11</v>
      </c>
      <c r="J155" s="84">
        <v>507.58</v>
      </c>
      <c r="K155" s="80">
        <v>2.12</v>
      </c>
      <c r="L155" s="80">
        <v>0</v>
      </c>
      <c r="M155" s="80">
        <v>0</v>
      </c>
      <c r="N155" s="80">
        <v>0</v>
      </c>
      <c r="O155" s="80">
        <v>20.260000000000002</v>
      </c>
      <c r="P155" s="80">
        <v>0.27</v>
      </c>
      <c r="Q155" s="80">
        <v>1.1599999999999999</v>
      </c>
      <c r="R155" s="80">
        <v>0</v>
      </c>
      <c r="S155" s="80">
        <v>0</v>
      </c>
      <c r="T155" s="80">
        <v>0.23</v>
      </c>
      <c r="U155" s="80">
        <v>0.87</v>
      </c>
      <c r="V155" s="80">
        <v>45.65</v>
      </c>
      <c r="W155" s="80">
        <v>163.91</v>
      </c>
      <c r="X155" s="80">
        <v>99.57</v>
      </c>
      <c r="Y155" s="80">
        <v>24.27</v>
      </c>
      <c r="Z155" s="80">
        <v>90.98</v>
      </c>
      <c r="AA155" s="80">
        <v>0.81</v>
      </c>
      <c r="AB155" s="80">
        <v>10.8</v>
      </c>
      <c r="AC155" s="80">
        <v>7.78</v>
      </c>
      <c r="AD155" s="80">
        <v>19.91</v>
      </c>
      <c r="AE155" s="80">
        <v>0.01</v>
      </c>
      <c r="AF155" s="80">
        <v>0.03</v>
      </c>
      <c r="AG155" s="80">
        <v>0.11</v>
      </c>
      <c r="AH155" s="80">
        <v>0.12</v>
      </c>
      <c r="AI155" s="80">
        <v>0.96</v>
      </c>
      <c r="AJ155" s="80">
        <v>0.47</v>
      </c>
      <c r="AK155" s="22">
        <v>0</v>
      </c>
      <c r="AL155" s="22">
        <v>137.9</v>
      </c>
      <c r="AM155" s="22">
        <v>136.21</v>
      </c>
      <c r="AN155" s="22">
        <v>233.5</v>
      </c>
      <c r="AO155" s="22">
        <v>187.81</v>
      </c>
      <c r="AP155" s="22">
        <v>62.6</v>
      </c>
      <c r="AQ155" s="22">
        <v>109.98</v>
      </c>
      <c r="AR155" s="22">
        <v>36.380000000000003</v>
      </c>
      <c r="AS155" s="22">
        <v>123.52</v>
      </c>
      <c r="AT155" s="22">
        <v>0</v>
      </c>
      <c r="AU155" s="22">
        <v>0</v>
      </c>
      <c r="AV155" s="22">
        <v>0</v>
      </c>
      <c r="AW155" s="22">
        <v>0</v>
      </c>
      <c r="AX155" s="22">
        <v>0</v>
      </c>
      <c r="AY155" s="22">
        <v>0</v>
      </c>
      <c r="AZ155" s="22">
        <v>0</v>
      </c>
      <c r="BA155" s="22">
        <v>0</v>
      </c>
      <c r="BB155" s="22">
        <v>0</v>
      </c>
      <c r="BC155" s="22">
        <v>155.66</v>
      </c>
      <c r="BD155" s="22">
        <v>22</v>
      </c>
      <c r="BE155" s="22">
        <v>0</v>
      </c>
      <c r="BF155" s="22">
        <v>0</v>
      </c>
      <c r="BG155" s="22">
        <v>0</v>
      </c>
      <c r="BH155" s="22">
        <v>0</v>
      </c>
      <c r="BI155" s="22">
        <v>0</v>
      </c>
      <c r="BJ155" s="22">
        <v>0</v>
      </c>
      <c r="BK155" s="22">
        <v>0</v>
      </c>
      <c r="BL155" s="22">
        <v>0</v>
      </c>
      <c r="BM155" s="22">
        <v>0</v>
      </c>
      <c r="BN155" s="22">
        <v>0</v>
      </c>
      <c r="BO155" s="22">
        <v>0</v>
      </c>
      <c r="BP155" s="22">
        <v>0</v>
      </c>
      <c r="BQ155" s="22">
        <v>0</v>
      </c>
      <c r="BR155" s="22">
        <v>0</v>
      </c>
      <c r="BS155" s="22">
        <v>0</v>
      </c>
      <c r="BT155" s="22">
        <v>0</v>
      </c>
      <c r="BU155" s="22">
        <v>0</v>
      </c>
      <c r="BV155" s="22">
        <v>0</v>
      </c>
      <c r="BW155" s="22">
        <v>0</v>
      </c>
      <c r="BX155" s="22">
        <v>0</v>
      </c>
      <c r="BY155" s="22">
        <v>0</v>
      </c>
      <c r="BZ155" s="22">
        <v>0</v>
      </c>
      <c r="CA155" s="22">
        <v>0</v>
      </c>
      <c r="CB155" s="22">
        <v>0</v>
      </c>
      <c r="CC155" s="22">
        <v>178.76</v>
      </c>
    </row>
    <row r="156" spans="2:81" x14ac:dyDescent="0.25">
      <c r="B156" s="77"/>
      <c r="C156" s="15" t="s">
        <v>95</v>
      </c>
      <c r="D156" s="78"/>
      <c r="E156" s="78"/>
      <c r="F156" s="78"/>
      <c r="G156" s="78"/>
      <c r="H156" s="78"/>
      <c r="I156" s="78"/>
      <c r="J156" s="78"/>
      <c r="K156" s="80">
        <v>1.53</v>
      </c>
      <c r="L156" s="80">
        <v>0</v>
      </c>
      <c r="M156" s="80">
        <v>0</v>
      </c>
      <c r="N156" s="80">
        <v>0</v>
      </c>
      <c r="O156" s="80">
        <v>0</v>
      </c>
      <c r="P156" s="80">
        <v>0</v>
      </c>
      <c r="Q156" s="80">
        <v>0</v>
      </c>
      <c r="R156" s="80">
        <v>0</v>
      </c>
      <c r="S156" s="80">
        <v>0</v>
      </c>
      <c r="T156" s="80">
        <v>0.2</v>
      </c>
      <c r="U156" s="80">
        <v>0.43</v>
      </c>
      <c r="V156" s="80">
        <v>110</v>
      </c>
      <c r="W156" s="80">
        <v>10</v>
      </c>
      <c r="X156" s="80">
        <v>100</v>
      </c>
      <c r="Y156" s="80">
        <v>5.5</v>
      </c>
      <c r="Z156" s="80">
        <v>60</v>
      </c>
      <c r="AA156" s="80">
        <v>7.0000000000000007E-2</v>
      </c>
      <c r="AB156" s="80">
        <v>21</v>
      </c>
      <c r="AC156" s="80">
        <v>17</v>
      </c>
      <c r="AD156" s="80">
        <v>23.8</v>
      </c>
      <c r="AE156" s="80">
        <v>0.04</v>
      </c>
      <c r="AF156" s="80">
        <v>0</v>
      </c>
      <c r="AG156" s="80">
        <v>0.04</v>
      </c>
      <c r="AH156" s="80">
        <v>0.02</v>
      </c>
      <c r="AI156" s="80">
        <v>0.68</v>
      </c>
      <c r="AJ156" s="80">
        <v>7.0000000000000007E-2</v>
      </c>
      <c r="AK156" s="22">
        <v>0</v>
      </c>
      <c r="AL156" s="22">
        <v>157</v>
      </c>
      <c r="AM156" s="22">
        <v>117</v>
      </c>
      <c r="AN156" s="22">
        <v>230</v>
      </c>
      <c r="AO156" s="22">
        <v>158</v>
      </c>
      <c r="AP156" s="22">
        <v>56</v>
      </c>
      <c r="AQ156" s="22">
        <v>95</v>
      </c>
      <c r="AR156" s="22">
        <v>70</v>
      </c>
      <c r="AS156" s="22">
        <v>134</v>
      </c>
      <c r="AT156" s="22">
        <v>76</v>
      </c>
      <c r="AU156" s="22">
        <v>87</v>
      </c>
      <c r="AV156" s="22">
        <v>156</v>
      </c>
      <c r="AW156" s="22">
        <v>70</v>
      </c>
      <c r="AX156" s="22">
        <v>51</v>
      </c>
      <c r="AY156" s="22">
        <v>517</v>
      </c>
      <c r="AZ156" s="22">
        <v>0</v>
      </c>
      <c r="BA156" s="22">
        <v>273</v>
      </c>
      <c r="BB156" s="22">
        <v>129</v>
      </c>
      <c r="BC156" s="22">
        <v>139</v>
      </c>
      <c r="BD156" s="22">
        <v>21.5</v>
      </c>
      <c r="BE156" s="22">
        <v>0</v>
      </c>
      <c r="BF156" s="22">
        <v>0.01</v>
      </c>
      <c r="BG156" s="22">
        <v>0.04</v>
      </c>
      <c r="BH156" s="22">
        <v>0.11</v>
      </c>
      <c r="BI156" s="22">
        <v>0.13</v>
      </c>
      <c r="BJ156" s="22">
        <v>0.33</v>
      </c>
      <c r="BK156" s="22">
        <v>0.04</v>
      </c>
      <c r="BL156" s="22">
        <v>0.7</v>
      </c>
      <c r="BM156" s="22">
        <v>0.01</v>
      </c>
      <c r="BN156" s="22">
        <v>0.16</v>
      </c>
      <c r="BO156" s="22">
        <v>0.01</v>
      </c>
      <c r="BP156" s="22">
        <v>0</v>
      </c>
      <c r="BQ156" s="22">
        <v>0</v>
      </c>
      <c r="BR156" s="22">
        <v>0.05</v>
      </c>
      <c r="BS156" s="22">
        <v>7.0000000000000007E-2</v>
      </c>
      <c r="BT156" s="22">
        <v>0.52</v>
      </c>
      <c r="BU156" s="22">
        <v>0</v>
      </c>
      <c r="BV156" s="22">
        <v>0</v>
      </c>
      <c r="BW156" s="22">
        <v>7.0000000000000007E-2</v>
      </c>
      <c r="BX156" s="22">
        <v>0</v>
      </c>
      <c r="BY156" s="22">
        <v>0</v>
      </c>
      <c r="BZ156" s="22">
        <v>0</v>
      </c>
      <c r="CA156" s="22">
        <v>0</v>
      </c>
      <c r="CB156" s="22">
        <v>0</v>
      </c>
      <c r="CC156" s="22">
        <v>4.08</v>
      </c>
    </row>
    <row r="157" spans="2:81" x14ac:dyDescent="0.25">
      <c r="B157" s="81" t="str">
        <f>"-"</f>
        <v>-</v>
      </c>
      <c r="C157" s="17" t="s">
        <v>178</v>
      </c>
      <c r="D157" s="82" t="str">
        <f>"100"</f>
        <v>100</v>
      </c>
      <c r="E157" s="82">
        <v>0.4</v>
      </c>
      <c r="F157" s="82">
        <v>0</v>
      </c>
      <c r="G157" s="82">
        <v>0.4</v>
      </c>
      <c r="H157" s="82">
        <v>0.4</v>
      </c>
      <c r="I157" s="82">
        <v>11.6</v>
      </c>
      <c r="J157" s="82">
        <v>48.68</v>
      </c>
      <c r="K157" s="82">
        <v>0.2</v>
      </c>
      <c r="L157" s="82">
        <v>0</v>
      </c>
      <c r="M157" s="82">
        <v>0</v>
      </c>
      <c r="N157" s="82">
        <v>0</v>
      </c>
      <c r="O157" s="82">
        <v>1.32</v>
      </c>
      <c r="P157" s="82">
        <v>18.72</v>
      </c>
      <c r="Q157" s="82">
        <v>1.28</v>
      </c>
      <c r="R157" s="82">
        <v>0</v>
      </c>
      <c r="S157" s="82">
        <v>0</v>
      </c>
      <c r="T157" s="82">
        <v>0.12</v>
      </c>
      <c r="U157" s="82">
        <v>0.64</v>
      </c>
      <c r="V157" s="82">
        <v>171.6</v>
      </c>
      <c r="W157" s="82">
        <v>52.4</v>
      </c>
      <c r="X157" s="82">
        <v>8.8000000000000007</v>
      </c>
      <c r="Y157" s="82">
        <v>13.2</v>
      </c>
      <c r="Z157" s="82">
        <v>34</v>
      </c>
      <c r="AA157" s="82">
        <v>0.8</v>
      </c>
      <c r="AB157" s="82">
        <v>0</v>
      </c>
      <c r="AC157" s="82">
        <v>0</v>
      </c>
      <c r="AD157" s="82">
        <v>0</v>
      </c>
      <c r="AE157" s="82">
        <v>0.68</v>
      </c>
      <c r="AF157" s="82">
        <v>0.06</v>
      </c>
      <c r="AG157" s="82">
        <v>0.02</v>
      </c>
      <c r="AH157" s="82">
        <v>0.64</v>
      </c>
      <c r="AI157" s="82">
        <v>1.2</v>
      </c>
      <c r="AJ157" s="82">
        <v>0</v>
      </c>
      <c r="AK157" s="13">
        <v>0</v>
      </c>
      <c r="AL157" s="13">
        <v>148.80000000000001</v>
      </c>
      <c r="AM157" s="13">
        <v>154.4</v>
      </c>
      <c r="AN157" s="13">
        <v>236.4</v>
      </c>
      <c r="AO157" s="13">
        <v>79.599999999999994</v>
      </c>
      <c r="AP157" s="13">
        <v>46.8</v>
      </c>
      <c r="AQ157" s="13">
        <v>93.6</v>
      </c>
      <c r="AR157" s="13">
        <v>35.200000000000003</v>
      </c>
      <c r="AS157" s="13">
        <v>168</v>
      </c>
      <c r="AT157" s="13">
        <v>104.4</v>
      </c>
      <c r="AU157" s="13">
        <v>145.19999999999999</v>
      </c>
      <c r="AV157" s="13">
        <v>120.4</v>
      </c>
      <c r="AW157" s="13">
        <v>64.400000000000006</v>
      </c>
      <c r="AX157" s="13">
        <v>112</v>
      </c>
      <c r="AY157" s="13">
        <v>930</v>
      </c>
      <c r="AZ157" s="13">
        <v>0</v>
      </c>
      <c r="BA157" s="13">
        <v>302.8</v>
      </c>
      <c r="BB157" s="13">
        <v>132.4</v>
      </c>
      <c r="BC157" s="13">
        <v>88.8</v>
      </c>
      <c r="BD157" s="13">
        <v>69.2</v>
      </c>
      <c r="BE157" s="13">
        <v>0</v>
      </c>
      <c r="BF157" s="13">
        <v>0</v>
      </c>
      <c r="BG157" s="13">
        <v>0</v>
      </c>
      <c r="BH157" s="13">
        <v>0</v>
      </c>
      <c r="BI157" s="13">
        <v>0</v>
      </c>
      <c r="BJ157" s="13">
        <v>0.01</v>
      </c>
      <c r="BK157" s="13">
        <v>0</v>
      </c>
      <c r="BL157" s="13">
        <v>0.13</v>
      </c>
      <c r="BM157" s="13">
        <v>0</v>
      </c>
      <c r="BN157" s="13">
        <v>0.06</v>
      </c>
      <c r="BO157" s="13">
        <v>0</v>
      </c>
      <c r="BP157" s="13">
        <v>0</v>
      </c>
      <c r="BQ157" s="13">
        <v>0</v>
      </c>
      <c r="BR157" s="13">
        <v>0</v>
      </c>
      <c r="BS157" s="13">
        <v>0</v>
      </c>
      <c r="BT157" s="13">
        <v>0.47</v>
      </c>
      <c r="BU157" s="13">
        <v>0</v>
      </c>
      <c r="BV157" s="13">
        <v>0</v>
      </c>
      <c r="BW157" s="13">
        <v>0.35</v>
      </c>
      <c r="BX157" s="13">
        <v>0.01</v>
      </c>
      <c r="BY157" s="13">
        <v>0</v>
      </c>
      <c r="BZ157" s="13">
        <v>0</v>
      </c>
      <c r="CA157" s="13">
        <v>0</v>
      </c>
      <c r="CB157" s="13">
        <v>0</v>
      </c>
      <c r="CC157" s="13">
        <v>13.64</v>
      </c>
    </row>
    <row r="158" spans="2:81" x14ac:dyDescent="0.25">
      <c r="B158" s="83"/>
      <c r="C158" s="24" t="s">
        <v>97</v>
      </c>
      <c r="D158" s="84"/>
      <c r="E158" s="84">
        <v>0.4</v>
      </c>
      <c r="F158" s="84">
        <v>0</v>
      </c>
      <c r="G158" s="84">
        <v>0.4</v>
      </c>
      <c r="H158" s="84">
        <v>0.4</v>
      </c>
      <c r="I158" s="84">
        <v>11.6</v>
      </c>
      <c r="J158" s="84">
        <v>48.68</v>
      </c>
      <c r="K158" s="84">
        <v>7.05</v>
      </c>
      <c r="L158" s="84">
        <v>0.08</v>
      </c>
      <c r="M158" s="84">
        <v>0</v>
      </c>
      <c r="N158" s="84">
        <v>0</v>
      </c>
      <c r="O158" s="84">
        <v>29.21</v>
      </c>
      <c r="P158" s="84">
        <v>36.94</v>
      </c>
      <c r="Q158" s="84">
        <v>3.38</v>
      </c>
      <c r="R158" s="84">
        <v>0</v>
      </c>
      <c r="S158" s="84">
        <v>0</v>
      </c>
      <c r="T158" s="84">
        <v>0.62</v>
      </c>
      <c r="U158" s="84">
        <v>3.1</v>
      </c>
      <c r="V158" s="84">
        <v>538.89</v>
      </c>
      <c r="W158" s="84">
        <v>352.87</v>
      </c>
      <c r="X158" s="84">
        <v>291.81</v>
      </c>
      <c r="Y158" s="84">
        <v>56.34</v>
      </c>
      <c r="Z158" s="84">
        <v>263.89</v>
      </c>
      <c r="AA158" s="84">
        <v>2.0299999999999998</v>
      </c>
      <c r="AB158" s="84">
        <v>49.08</v>
      </c>
      <c r="AC158" s="84">
        <v>39.18</v>
      </c>
      <c r="AD158" s="84">
        <v>75.75</v>
      </c>
      <c r="AE158" s="84">
        <v>1.2</v>
      </c>
      <c r="AF158" s="84">
        <v>0.15</v>
      </c>
      <c r="AG158" s="84">
        <v>0.27</v>
      </c>
      <c r="AH158" s="84">
        <v>1.1200000000000001</v>
      </c>
      <c r="AI158" s="84">
        <v>4.29</v>
      </c>
      <c r="AJ158" s="84">
        <v>0.91</v>
      </c>
      <c r="AK158" s="26">
        <v>0</v>
      </c>
      <c r="AL158" s="26">
        <v>688.09</v>
      </c>
      <c r="AM158" s="26">
        <v>639.78</v>
      </c>
      <c r="AN158" s="26">
        <v>1108.55</v>
      </c>
      <c r="AO158" s="26">
        <v>646.22</v>
      </c>
      <c r="AP158" s="26">
        <v>258.02</v>
      </c>
      <c r="AQ158" s="26">
        <v>473.43</v>
      </c>
      <c r="AR158" s="26">
        <v>201.91</v>
      </c>
      <c r="AS158" s="26">
        <v>671.94</v>
      </c>
      <c r="AT158" s="26">
        <v>273.66000000000003</v>
      </c>
      <c r="AU158" s="26">
        <v>360.32</v>
      </c>
      <c r="AV158" s="26">
        <v>381.2</v>
      </c>
      <c r="AW158" s="26">
        <v>192.44</v>
      </c>
      <c r="AX158" s="26">
        <v>262.62</v>
      </c>
      <c r="AY158" s="26">
        <v>2318.11</v>
      </c>
      <c r="AZ158" s="26">
        <v>0</v>
      </c>
      <c r="BA158" s="26">
        <v>858.97</v>
      </c>
      <c r="BB158" s="26">
        <v>406.71</v>
      </c>
      <c r="BC158" s="26">
        <v>582.51</v>
      </c>
      <c r="BD158" s="26">
        <v>190.19</v>
      </c>
      <c r="BE158" s="26">
        <v>0.09</v>
      </c>
      <c r="BF158" s="26">
        <v>0.05</v>
      </c>
      <c r="BG158" s="26">
        <v>0.06</v>
      </c>
      <c r="BH158" s="26">
        <v>0.16</v>
      </c>
      <c r="BI158" s="26">
        <v>0.19</v>
      </c>
      <c r="BJ158" s="26">
        <v>0.59</v>
      </c>
      <c r="BK158" s="26">
        <v>0.04</v>
      </c>
      <c r="BL158" s="26">
        <v>1.53</v>
      </c>
      <c r="BM158" s="26">
        <v>0.01</v>
      </c>
      <c r="BN158" s="26">
        <v>0.43</v>
      </c>
      <c r="BO158" s="26">
        <v>0.01</v>
      </c>
      <c r="BP158" s="26">
        <v>0</v>
      </c>
      <c r="BQ158" s="26">
        <v>0</v>
      </c>
      <c r="BR158" s="26">
        <v>0.1</v>
      </c>
      <c r="BS158" s="26">
        <v>0.15</v>
      </c>
      <c r="BT158" s="26">
        <v>1.56</v>
      </c>
      <c r="BU158" s="26">
        <v>0</v>
      </c>
      <c r="BV158" s="26">
        <v>0</v>
      </c>
      <c r="BW158" s="26">
        <v>0.45</v>
      </c>
      <c r="BX158" s="26">
        <v>0.01</v>
      </c>
      <c r="BY158" s="26">
        <v>0</v>
      </c>
      <c r="BZ158" s="26">
        <v>0</v>
      </c>
      <c r="CA158" s="26">
        <v>0</v>
      </c>
      <c r="CB158" s="26">
        <v>0</v>
      </c>
      <c r="CC158" s="26">
        <v>358.66</v>
      </c>
    </row>
    <row r="159" spans="2:81" x14ac:dyDescent="0.25">
      <c r="B159" s="77"/>
      <c r="C159" s="15" t="s">
        <v>98</v>
      </c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</row>
    <row r="160" spans="2:81" x14ac:dyDescent="0.25">
      <c r="B160" s="79" t="str">
        <f>"28/3"</f>
        <v>28/3</v>
      </c>
      <c r="C160" s="20" t="s">
        <v>99</v>
      </c>
      <c r="D160" s="80" t="str">
        <f>"50"</f>
        <v>50</v>
      </c>
      <c r="E160" s="80">
        <v>0.93</v>
      </c>
      <c r="F160" s="80">
        <v>0</v>
      </c>
      <c r="G160" s="80">
        <v>4.3600000000000003</v>
      </c>
      <c r="H160" s="80">
        <v>0.15</v>
      </c>
      <c r="I160" s="80">
        <v>4.8499999999999996</v>
      </c>
      <c r="J160" s="80">
        <v>59.980899999999991</v>
      </c>
      <c r="K160" s="82">
        <v>0</v>
      </c>
      <c r="L160" s="82">
        <v>0</v>
      </c>
      <c r="M160" s="82">
        <v>0</v>
      </c>
      <c r="N160" s="82">
        <v>0</v>
      </c>
      <c r="O160" s="82">
        <v>9.9</v>
      </c>
      <c r="P160" s="82">
        <v>0.2</v>
      </c>
      <c r="Q160" s="82">
        <v>0.2</v>
      </c>
      <c r="R160" s="82">
        <v>0</v>
      </c>
      <c r="S160" s="82">
        <v>0</v>
      </c>
      <c r="T160" s="82">
        <v>0.5</v>
      </c>
      <c r="U160" s="82">
        <v>0.3</v>
      </c>
      <c r="V160" s="82">
        <v>6</v>
      </c>
      <c r="W160" s="82">
        <v>120</v>
      </c>
      <c r="X160" s="82">
        <v>7</v>
      </c>
      <c r="Y160" s="82">
        <v>4</v>
      </c>
      <c r="Z160" s="82">
        <v>7</v>
      </c>
      <c r="AA160" s="82">
        <v>1.4</v>
      </c>
      <c r="AB160" s="82">
        <v>0</v>
      </c>
      <c r="AC160" s="82">
        <v>0</v>
      </c>
      <c r="AD160" s="82">
        <v>0</v>
      </c>
      <c r="AE160" s="82">
        <v>0.1</v>
      </c>
      <c r="AF160" s="82">
        <v>0.01</v>
      </c>
      <c r="AG160" s="82">
        <v>0.01</v>
      </c>
      <c r="AH160" s="82">
        <v>0.1</v>
      </c>
      <c r="AI160" s="82">
        <v>0.2</v>
      </c>
      <c r="AJ160" s="82">
        <v>2</v>
      </c>
      <c r="AK160" s="13">
        <v>0.2</v>
      </c>
      <c r="AL160" s="13">
        <v>8</v>
      </c>
      <c r="AM160" s="13">
        <v>10</v>
      </c>
      <c r="AN160" s="13">
        <v>14</v>
      </c>
      <c r="AO160" s="13">
        <v>14</v>
      </c>
      <c r="AP160" s="13">
        <v>2</v>
      </c>
      <c r="AQ160" s="13">
        <v>8</v>
      </c>
      <c r="AR160" s="13">
        <v>2</v>
      </c>
      <c r="AS160" s="13">
        <v>7</v>
      </c>
      <c r="AT160" s="13">
        <v>13</v>
      </c>
      <c r="AU160" s="13">
        <v>8</v>
      </c>
      <c r="AV160" s="13">
        <v>58</v>
      </c>
      <c r="AW160" s="13">
        <v>5</v>
      </c>
      <c r="AX160" s="13">
        <v>11</v>
      </c>
      <c r="AY160" s="13">
        <v>32</v>
      </c>
      <c r="AZ160" s="13">
        <v>0</v>
      </c>
      <c r="BA160" s="13">
        <v>10</v>
      </c>
      <c r="BB160" s="13">
        <v>12</v>
      </c>
      <c r="BC160" s="13">
        <v>5</v>
      </c>
      <c r="BD160" s="13">
        <v>4</v>
      </c>
      <c r="BE160" s="13">
        <v>0</v>
      </c>
      <c r="BF160" s="13">
        <v>0</v>
      </c>
      <c r="BG160" s="13">
        <v>0</v>
      </c>
      <c r="BH160" s="13">
        <v>0</v>
      </c>
      <c r="BI160" s="13">
        <v>0</v>
      </c>
      <c r="BJ160" s="13">
        <v>0</v>
      </c>
      <c r="BK160" s="13">
        <v>0</v>
      </c>
      <c r="BL160" s="13">
        <v>0</v>
      </c>
      <c r="BM160" s="13">
        <v>0</v>
      </c>
      <c r="BN160" s="13">
        <v>0</v>
      </c>
      <c r="BO160" s="13">
        <v>0</v>
      </c>
      <c r="BP160" s="13">
        <v>0</v>
      </c>
      <c r="BQ160" s="13">
        <v>0</v>
      </c>
      <c r="BR160" s="13">
        <v>0</v>
      </c>
      <c r="BS160" s="13">
        <v>0</v>
      </c>
      <c r="BT160" s="13">
        <v>0</v>
      </c>
      <c r="BU160" s="13">
        <v>0</v>
      </c>
      <c r="BV160" s="13">
        <v>0</v>
      </c>
      <c r="BW160" s="13">
        <v>0</v>
      </c>
      <c r="BX160" s="13">
        <v>0</v>
      </c>
      <c r="BY160" s="13">
        <v>0</v>
      </c>
      <c r="BZ160" s="13">
        <v>0</v>
      </c>
      <c r="CA160" s="13">
        <v>0</v>
      </c>
      <c r="CB160" s="13">
        <v>0</v>
      </c>
      <c r="CC160" s="13">
        <v>88.1</v>
      </c>
    </row>
    <row r="161" spans="2:81" x14ac:dyDescent="0.25">
      <c r="B161" s="79" t="str">
        <f>"20/2"</f>
        <v>20/2</v>
      </c>
      <c r="C161" s="20" t="s">
        <v>179</v>
      </c>
      <c r="D161" s="80" t="str">
        <f>"180"</f>
        <v>180</v>
      </c>
      <c r="E161" s="80">
        <v>1.46</v>
      </c>
      <c r="F161" s="80">
        <v>0</v>
      </c>
      <c r="G161" s="80">
        <v>4.95</v>
      </c>
      <c r="H161" s="80">
        <v>4.42</v>
      </c>
      <c r="I161" s="80">
        <v>9.35</v>
      </c>
      <c r="J161" s="80">
        <v>85.475498399999992</v>
      </c>
      <c r="K161" s="84">
        <v>0</v>
      </c>
      <c r="L161" s="84">
        <v>0</v>
      </c>
      <c r="M161" s="84">
        <v>0</v>
      </c>
      <c r="N161" s="84">
        <v>0</v>
      </c>
      <c r="O161" s="84">
        <v>9.9</v>
      </c>
      <c r="P161" s="84">
        <v>0.2</v>
      </c>
      <c r="Q161" s="84">
        <v>0.2</v>
      </c>
      <c r="R161" s="84">
        <v>0</v>
      </c>
      <c r="S161" s="84">
        <v>0</v>
      </c>
      <c r="T161" s="84">
        <v>0.5</v>
      </c>
      <c r="U161" s="84">
        <v>0.3</v>
      </c>
      <c r="V161" s="84">
        <v>6</v>
      </c>
      <c r="W161" s="84">
        <v>120</v>
      </c>
      <c r="X161" s="84">
        <v>7</v>
      </c>
      <c r="Y161" s="84">
        <v>4</v>
      </c>
      <c r="Z161" s="84">
        <v>7</v>
      </c>
      <c r="AA161" s="84">
        <v>1.4</v>
      </c>
      <c r="AB161" s="84">
        <v>0</v>
      </c>
      <c r="AC161" s="84">
        <v>0</v>
      </c>
      <c r="AD161" s="84">
        <v>0</v>
      </c>
      <c r="AE161" s="84">
        <v>0.1</v>
      </c>
      <c r="AF161" s="84">
        <v>0.01</v>
      </c>
      <c r="AG161" s="84">
        <v>0.01</v>
      </c>
      <c r="AH161" s="84">
        <v>0.1</v>
      </c>
      <c r="AI161" s="84">
        <v>0.2</v>
      </c>
      <c r="AJ161" s="84">
        <v>2</v>
      </c>
      <c r="AK161" s="26">
        <v>0.2</v>
      </c>
      <c r="AL161" s="26">
        <v>8</v>
      </c>
      <c r="AM161" s="26">
        <v>10</v>
      </c>
      <c r="AN161" s="26">
        <v>14</v>
      </c>
      <c r="AO161" s="26">
        <v>14</v>
      </c>
      <c r="AP161" s="26">
        <v>2</v>
      </c>
      <c r="AQ161" s="26">
        <v>8</v>
      </c>
      <c r="AR161" s="26">
        <v>2</v>
      </c>
      <c r="AS161" s="26">
        <v>7</v>
      </c>
      <c r="AT161" s="26">
        <v>13</v>
      </c>
      <c r="AU161" s="26">
        <v>8</v>
      </c>
      <c r="AV161" s="26">
        <v>58</v>
      </c>
      <c r="AW161" s="26">
        <v>5</v>
      </c>
      <c r="AX161" s="26">
        <v>11</v>
      </c>
      <c r="AY161" s="26">
        <v>32</v>
      </c>
      <c r="AZ161" s="26">
        <v>0</v>
      </c>
      <c r="BA161" s="26">
        <v>10</v>
      </c>
      <c r="BB161" s="26">
        <v>12</v>
      </c>
      <c r="BC161" s="26">
        <v>5</v>
      </c>
      <c r="BD161" s="26">
        <v>4</v>
      </c>
      <c r="BE161" s="26">
        <v>0</v>
      </c>
      <c r="BF161" s="26">
        <v>0</v>
      </c>
      <c r="BG161" s="26">
        <v>0</v>
      </c>
      <c r="BH161" s="26">
        <v>0</v>
      </c>
      <c r="BI161" s="26">
        <v>0</v>
      </c>
      <c r="BJ161" s="26">
        <v>0</v>
      </c>
      <c r="BK161" s="26">
        <v>0</v>
      </c>
      <c r="BL161" s="26">
        <v>0</v>
      </c>
      <c r="BM161" s="26">
        <v>0</v>
      </c>
      <c r="BN161" s="26">
        <v>0</v>
      </c>
      <c r="BO161" s="26">
        <v>0</v>
      </c>
      <c r="BP161" s="26">
        <v>0</v>
      </c>
      <c r="BQ161" s="26">
        <v>0</v>
      </c>
      <c r="BR161" s="26">
        <v>0</v>
      </c>
      <c r="BS161" s="26">
        <v>0</v>
      </c>
      <c r="BT161" s="26">
        <v>0</v>
      </c>
      <c r="BU161" s="26">
        <v>0</v>
      </c>
      <c r="BV161" s="26">
        <v>0</v>
      </c>
      <c r="BW161" s="26">
        <v>0</v>
      </c>
      <c r="BX161" s="26">
        <v>0</v>
      </c>
      <c r="BY161" s="26">
        <v>0</v>
      </c>
      <c r="BZ161" s="26">
        <v>0</v>
      </c>
      <c r="CA161" s="26">
        <v>0</v>
      </c>
      <c r="CB161" s="26">
        <v>0</v>
      </c>
      <c r="CC161" s="26">
        <v>88.1</v>
      </c>
    </row>
    <row r="162" spans="2:81" x14ac:dyDescent="0.25">
      <c r="B162" s="79" t="str">
        <f>"12/8"</f>
        <v>12/8</v>
      </c>
      <c r="C162" s="20" t="s">
        <v>217</v>
      </c>
      <c r="D162" s="80" t="str">
        <f>"70"</f>
        <v>70</v>
      </c>
      <c r="E162" s="80">
        <v>8.1199999999999992</v>
      </c>
      <c r="F162" s="80">
        <v>7.62</v>
      </c>
      <c r="G162" s="80">
        <v>18.739999999999998</v>
      </c>
      <c r="H162" s="80">
        <v>0.06</v>
      </c>
      <c r="I162" s="80">
        <v>3.73</v>
      </c>
      <c r="J162" s="80">
        <v>215.31394499999999</v>
      </c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</row>
    <row r="163" spans="2:81" x14ac:dyDescent="0.25">
      <c r="B163" s="79" t="str">
        <f>"3/4"</f>
        <v>3/4</v>
      </c>
      <c r="C163" s="20" t="s">
        <v>180</v>
      </c>
      <c r="D163" s="80" t="str">
        <f>"130"</f>
        <v>130</v>
      </c>
      <c r="E163" s="80">
        <v>3.96</v>
      </c>
      <c r="F163" s="80">
        <v>0.03</v>
      </c>
      <c r="G163" s="80">
        <v>3.34</v>
      </c>
      <c r="H163" s="80">
        <v>1.03</v>
      </c>
      <c r="I163" s="80">
        <v>20.66</v>
      </c>
      <c r="J163" s="80">
        <v>123.26860909999999</v>
      </c>
      <c r="K163" s="80">
        <v>0.25</v>
      </c>
      <c r="L163" s="80">
        <v>1.3</v>
      </c>
      <c r="M163" s="80">
        <v>0</v>
      </c>
      <c r="N163" s="80">
        <v>0</v>
      </c>
      <c r="O163" s="80">
        <v>1.62</v>
      </c>
      <c r="P163" s="80">
        <v>1.57</v>
      </c>
      <c r="Q163" s="80">
        <v>2.4</v>
      </c>
      <c r="R163" s="80">
        <v>0</v>
      </c>
      <c r="S163" s="80">
        <v>0</v>
      </c>
      <c r="T163" s="80">
        <v>0.05</v>
      </c>
      <c r="U163" s="80">
        <v>0.64</v>
      </c>
      <c r="V163" s="80">
        <v>176.4</v>
      </c>
      <c r="W163" s="80">
        <v>48.51</v>
      </c>
      <c r="X163" s="80">
        <v>9.8000000000000007</v>
      </c>
      <c r="Y163" s="80">
        <v>10.29</v>
      </c>
      <c r="Z163" s="80">
        <v>30.42</v>
      </c>
      <c r="AA163" s="80">
        <v>0.34</v>
      </c>
      <c r="AB163" s="80">
        <v>0</v>
      </c>
      <c r="AC163" s="80">
        <v>147</v>
      </c>
      <c r="AD163" s="80">
        <v>25</v>
      </c>
      <c r="AE163" s="80">
        <v>0.98</v>
      </c>
      <c r="AF163" s="80">
        <v>0.05</v>
      </c>
      <c r="AG163" s="80">
        <v>0.02</v>
      </c>
      <c r="AH163" s="80">
        <v>0.34</v>
      </c>
      <c r="AI163" s="80">
        <v>0.65</v>
      </c>
      <c r="AJ163" s="80">
        <v>4.9000000000000004</v>
      </c>
      <c r="AK163" s="22">
        <v>0</v>
      </c>
      <c r="AL163" s="22">
        <v>78.400000000000006</v>
      </c>
      <c r="AM163" s="22">
        <v>68.599999999999994</v>
      </c>
      <c r="AN163" s="22">
        <v>112.7</v>
      </c>
      <c r="AO163" s="22">
        <v>112.7</v>
      </c>
      <c r="AP163" s="22">
        <v>14.7</v>
      </c>
      <c r="AQ163" s="22">
        <v>73.5</v>
      </c>
      <c r="AR163" s="22">
        <v>17.64</v>
      </c>
      <c r="AS163" s="22">
        <v>63.7</v>
      </c>
      <c r="AT163" s="22">
        <v>68.599999999999994</v>
      </c>
      <c r="AU163" s="22">
        <v>168.07</v>
      </c>
      <c r="AV163" s="22">
        <v>230.3</v>
      </c>
      <c r="AW163" s="22">
        <v>31.36</v>
      </c>
      <c r="AX163" s="22">
        <v>78.400000000000006</v>
      </c>
      <c r="AY163" s="22">
        <v>171.5</v>
      </c>
      <c r="AZ163" s="22">
        <v>0</v>
      </c>
      <c r="BA163" s="22">
        <v>74.97</v>
      </c>
      <c r="BB163" s="22">
        <v>79.87</v>
      </c>
      <c r="BC163" s="22">
        <v>49</v>
      </c>
      <c r="BD163" s="22">
        <v>14.21</v>
      </c>
      <c r="BE163" s="22">
        <v>0</v>
      </c>
      <c r="BF163" s="22">
        <v>0</v>
      </c>
      <c r="BG163" s="22">
        <v>0</v>
      </c>
      <c r="BH163" s="22">
        <v>0</v>
      </c>
      <c r="BI163" s="22">
        <v>0</v>
      </c>
      <c r="BJ163" s="22">
        <v>0</v>
      </c>
      <c r="BK163" s="22">
        <v>0</v>
      </c>
      <c r="BL163" s="22">
        <v>0.12</v>
      </c>
      <c r="BM163" s="22">
        <v>0</v>
      </c>
      <c r="BN163" s="22">
        <v>0.08</v>
      </c>
      <c r="BO163" s="22">
        <v>0.01</v>
      </c>
      <c r="BP163" s="22">
        <v>0.01</v>
      </c>
      <c r="BQ163" s="22">
        <v>0</v>
      </c>
      <c r="BR163" s="22">
        <v>0</v>
      </c>
      <c r="BS163" s="22">
        <v>0</v>
      </c>
      <c r="BT163" s="22">
        <v>0.46</v>
      </c>
      <c r="BU163" s="22">
        <v>0</v>
      </c>
      <c r="BV163" s="22">
        <v>0</v>
      </c>
      <c r="BW163" s="22">
        <v>1.1599999999999999</v>
      </c>
      <c r="BX163" s="22">
        <v>0</v>
      </c>
      <c r="BY163" s="22">
        <v>0</v>
      </c>
      <c r="BZ163" s="22">
        <v>0</v>
      </c>
      <c r="CA163" s="22">
        <v>0</v>
      </c>
      <c r="CB163" s="22">
        <v>0</v>
      </c>
      <c r="CC163" s="22">
        <v>41.95</v>
      </c>
    </row>
    <row r="164" spans="2:81" x14ac:dyDescent="0.25">
      <c r="B164" s="79" t="str">
        <f>"6/10"</f>
        <v>6/10</v>
      </c>
      <c r="C164" s="20" t="s">
        <v>181</v>
      </c>
      <c r="D164" s="80" t="str">
        <f>"180"</f>
        <v>180</v>
      </c>
      <c r="E164" s="80">
        <v>0.92</v>
      </c>
      <c r="F164" s="80">
        <v>0</v>
      </c>
      <c r="G164" s="80">
        <v>0.05</v>
      </c>
      <c r="H164" s="80">
        <v>0.05</v>
      </c>
      <c r="I164" s="80">
        <v>20.86</v>
      </c>
      <c r="J164" s="80">
        <v>78.839027999999999</v>
      </c>
      <c r="K164" s="80">
        <v>0.56999999999999995</v>
      </c>
      <c r="L164" s="80">
        <v>1.17</v>
      </c>
      <c r="M164" s="80">
        <v>0</v>
      </c>
      <c r="N164" s="80">
        <v>0</v>
      </c>
      <c r="O164" s="80">
        <v>2.87</v>
      </c>
      <c r="P164" s="80">
        <v>2.52</v>
      </c>
      <c r="Q164" s="80">
        <v>1.28</v>
      </c>
      <c r="R164" s="80">
        <v>0</v>
      </c>
      <c r="S164" s="80">
        <v>0</v>
      </c>
      <c r="T164" s="80">
        <v>0.23</v>
      </c>
      <c r="U164" s="80">
        <v>1</v>
      </c>
      <c r="V164" s="80">
        <v>149.81</v>
      </c>
      <c r="W164" s="80">
        <v>231.48</v>
      </c>
      <c r="X164" s="80">
        <v>27.11</v>
      </c>
      <c r="Y164" s="80">
        <v>13.79</v>
      </c>
      <c r="Z164" s="80">
        <v>28.56</v>
      </c>
      <c r="AA164" s="80">
        <v>0.46</v>
      </c>
      <c r="AB164" s="80">
        <v>2.16</v>
      </c>
      <c r="AC164" s="80">
        <v>1048.03</v>
      </c>
      <c r="AD164" s="80">
        <v>221.74</v>
      </c>
      <c r="AE164" s="80">
        <v>0.91</v>
      </c>
      <c r="AF164" s="80">
        <v>0.03</v>
      </c>
      <c r="AG164" s="80">
        <v>0.03</v>
      </c>
      <c r="AH164" s="80">
        <v>0.53</v>
      </c>
      <c r="AI164" s="80">
        <v>0.87</v>
      </c>
      <c r="AJ164" s="80">
        <v>9.76</v>
      </c>
      <c r="AK164" s="22">
        <v>0</v>
      </c>
      <c r="AL164" s="22">
        <v>68.150000000000006</v>
      </c>
      <c r="AM164" s="22">
        <v>57.93</v>
      </c>
      <c r="AN164" s="22">
        <v>96.07</v>
      </c>
      <c r="AO164" s="22">
        <v>96.39</v>
      </c>
      <c r="AP164" s="22">
        <v>29.34</v>
      </c>
      <c r="AQ164" s="22">
        <v>58.12</v>
      </c>
      <c r="AR164" s="22">
        <v>16.14</v>
      </c>
      <c r="AS164" s="22">
        <v>60.95</v>
      </c>
      <c r="AT164" s="22">
        <v>83.74</v>
      </c>
      <c r="AU164" s="22">
        <v>103.84</v>
      </c>
      <c r="AV164" s="22">
        <v>162.74</v>
      </c>
      <c r="AW164" s="22">
        <v>39.93</v>
      </c>
      <c r="AX164" s="22">
        <v>63.13</v>
      </c>
      <c r="AY164" s="22">
        <v>289.42</v>
      </c>
      <c r="AZ164" s="22">
        <v>0</v>
      </c>
      <c r="BA164" s="22">
        <v>62.15</v>
      </c>
      <c r="BB164" s="22">
        <v>62.72</v>
      </c>
      <c r="BC164" s="22">
        <v>51.71</v>
      </c>
      <c r="BD164" s="22">
        <v>21.89</v>
      </c>
      <c r="BE164" s="22">
        <v>0</v>
      </c>
      <c r="BF164" s="22">
        <v>0</v>
      </c>
      <c r="BG164" s="22">
        <v>0</v>
      </c>
      <c r="BH164" s="22">
        <v>0</v>
      </c>
      <c r="BI164" s="22">
        <v>0</v>
      </c>
      <c r="BJ164" s="22">
        <v>0</v>
      </c>
      <c r="BK164" s="22">
        <v>0</v>
      </c>
      <c r="BL164" s="22">
        <v>0.11</v>
      </c>
      <c r="BM164" s="22">
        <v>0</v>
      </c>
      <c r="BN164" s="22">
        <v>7.0000000000000007E-2</v>
      </c>
      <c r="BO164" s="22">
        <v>0</v>
      </c>
      <c r="BP164" s="22">
        <v>0.01</v>
      </c>
      <c r="BQ164" s="22">
        <v>0</v>
      </c>
      <c r="BR164" s="22">
        <v>0</v>
      </c>
      <c r="BS164" s="22">
        <v>0</v>
      </c>
      <c r="BT164" s="22">
        <v>0.4</v>
      </c>
      <c r="BU164" s="22">
        <v>0</v>
      </c>
      <c r="BV164" s="22">
        <v>0</v>
      </c>
      <c r="BW164" s="22">
        <v>1.08</v>
      </c>
      <c r="BX164" s="22">
        <v>0</v>
      </c>
      <c r="BY164" s="22">
        <v>0</v>
      </c>
      <c r="BZ164" s="22">
        <v>0</v>
      </c>
      <c r="CA164" s="22">
        <v>0</v>
      </c>
      <c r="CB164" s="22">
        <v>0</v>
      </c>
      <c r="CC164" s="22">
        <v>211.12</v>
      </c>
    </row>
    <row r="165" spans="2:81" x14ac:dyDescent="0.25">
      <c r="B165" s="79" t="str">
        <f>"-"</f>
        <v>-</v>
      </c>
      <c r="C165" s="20" t="s">
        <v>92</v>
      </c>
      <c r="D165" s="80" t="str">
        <f>"15"</f>
        <v>15</v>
      </c>
      <c r="E165" s="80">
        <v>0.99</v>
      </c>
      <c r="F165" s="80">
        <v>0</v>
      </c>
      <c r="G165" s="80">
        <v>0.1</v>
      </c>
      <c r="H165" s="80">
        <v>0.1</v>
      </c>
      <c r="I165" s="80">
        <v>7.04</v>
      </c>
      <c r="J165" s="80">
        <v>33.585149999999999</v>
      </c>
      <c r="K165" s="80">
        <v>2.1800000000000002</v>
      </c>
      <c r="L165" s="80">
        <v>1.54</v>
      </c>
      <c r="M165" s="80">
        <v>0</v>
      </c>
      <c r="N165" s="80">
        <v>0</v>
      </c>
      <c r="O165" s="80">
        <v>1.47</v>
      </c>
      <c r="P165" s="80">
        <v>2.0499999999999998</v>
      </c>
      <c r="Q165" s="80">
        <v>0.11</v>
      </c>
      <c r="R165" s="80">
        <v>0</v>
      </c>
      <c r="S165" s="80">
        <v>0</v>
      </c>
      <c r="T165" s="80">
        <v>0.04</v>
      </c>
      <c r="U165" s="80">
        <v>1.25</v>
      </c>
      <c r="V165" s="80">
        <v>170.18</v>
      </c>
      <c r="W165" s="80">
        <v>177.68</v>
      </c>
      <c r="X165" s="80">
        <v>42.2</v>
      </c>
      <c r="Y165" s="80">
        <v>13.25</v>
      </c>
      <c r="Z165" s="80">
        <v>178.94</v>
      </c>
      <c r="AA165" s="80">
        <v>3.35</v>
      </c>
      <c r="AB165" s="80">
        <v>3977.17</v>
      </c>
      <c r="AC165" s="80">
        <v>416.3</v>
      </c>
      <c r="AD165" s="80">
        <v>4063.97</v>
      </c>
      <c r="AE165" s="80">
        <v>1.53</v>
      </c>
      <c r="AF165" s="80">
        <v>0.13</v>
      </c>
      <c r="AG165" s="80">
        <v>0.88</v>
      </c>
      <c r="AH165" s="80">
        <v>3.54</v>
      </c>
      <c r="AI165" s="80">
        <v>6.68</v>
      </c>
      <c r="AJ165" s="80">
        <v>5.66</v>
      </c>
      <c r="AK165" s="22">
        <v>0</v>
      </c>
      <c r="AL165" s="22">
        <v>659.87</v>
      </c>
      <c r="AM165" s="22">
        <v>505.59</v>
      </c>
      <c r="AN165" s="22">
        <v>872.12</v>
      </c>
      <c r="AO165" s="22">
        <v>760.06</v>
      </c>
      <c r="AP165" s="22">
        <v>236.8</v>
      </c>
      <c r="AQ165" s="22">
        <v>437.73</v>
      </c>
      <c r="AR165" s="22">
        <v>130.47999999999999</v>
      </c>
      <c r="AS165" s="22">
        <v>503.97</v>
      </c>
      <c r="AT165" s="22">
        <v>11.03</v>
      </c>
      <c r="AU165" s="22">
        <v>13.18</v>
      </c>
      <c r="AV165" s="22">
        <v>11.57</v>
      </c>
      <c r="AW165" s="22">
        <v>215.12</v>
      </c>
      <c r="AX165" s="22">
        <v>11.54</v>
      </c>
      <c r="AY165" s="22">
        <v>100.83</v>
      </c>
      <c r="AZ165" s="22">
        <v>0</v>
      </c>
      <c r="BA165" s="22">
        <v>31.79</v>
      </c>
      <c r="BB165" s="22">
        <v>16.7</v>
      </c>
      <c r="BC165" s="22">
        <v>67.84</v>
      </c>
      <c r="BD165" s="22">
        <v>14.94</v>
      </c>
      <c r="BE165" s="22">
        <v>0.02</v>
      </c>
      <c r="BF165" s="22">
        <v>0.01</v>
      </c>
      <c r="BG165" s="22">
        <v>0.01</v>
      </c>
      <c r="BH165" s="22">
        <v>0.01</v>
      </c>
      <c r="BI165" s="22">
        <v>0.02</v>
      </c>
      <c r="BJ165" s="22">
        <v>7.0000000000000007E-2</v>
      </c>
      <c r="BK165" s="22">
        <v>0</v>
      </c>
      <c r="BL165" s="22">
        <v>0.34</v>
      </c>
      <c r="BM165" s="22">
        <v>0</v>
      </c>
      <c r="BN165" s="22">
        <v>0.15</v>
      </c>
      <c r="BO165" s="22">
        <v>0.01</v>
      </c>
      <c r="BP165" s="22">
        <v>0.01</v>
      </c>
      <c r="BQ165" s="22">
        <v>0</v>
      </c>
      <c r="BR165" s="22">
        <v>0.01</v>
      </c>
      <c r="BS165" s="22">
        <v>0.02</v>
      </c>
      <c r="BT165" s="22">
        <v>0.67</v>
      </c>
      <c r="BU165" s="22">
        <v>0</v>
      </c>
      <c r="BV165" s="22">
        <v>0</v>
      </c>
      <c r="BW165" s="22">
        <v>1.26</v>
      </c>
      <c r="BX165" s="22">
        <v>0</v>
      </c>
      <c r="BY165" s="22">
        <v>0</v>
      </c>
      <c r="BZ165" s="22">
        <v>0</v>
      </c>
      <c r="CA165" s="22">
        <v>0</v>
      </c>
      <c r="CB165" s="22">
        <v>0</v>
      </c>
      <c r="CC165" s="22">
        <v>66.44</v>
      </c>
    </row>
    <row r="166" spans="2:81" x14ac:dyDescent="0.25">
      <c r="B166" s="81" t="str">
        <f>"-"</f>
        <v>-</v>
      </c>
      <c r="C166" s="17" t="s">
        <v>105</v>
      </c>
      <c r="D166" s="82" t="str">
        <f>"20"</f>
        <v>20</v>
      </c>
      <c r="E166" s="82">
        <v>1.32</v>
      </c>
      <c r="F166" s="82">
        <v>0</v>
      </c>
      <c r="G166" s="82">
        <v>0.24</v>
      </c>
      <c r="H166" s="82">
        <v>0.24</v>
      </c>
      <c r="I166" s="82">
        <v>8.34</v>
      </c>
      <c r="J166" s="82">
        <v>38.676000000000002</v>
      </c>
      <c r="K166" s="80">
        <v>1.92</v>
      </c>
      <c r="L166" s="80">
        <v>0.08</v>
      </c>
      <c r="M166" s="80">
        <v>0</v>
      </c>
      <c r="N166" s="80">
        <v>0</v>
      </c>
      <c r="O166" s="80">
        <v>0.41</v>
      </c>
      <c r="P166" s="80">
        <v>36.36</v>
      </c>
      <c r="Q166" s="80">
        <v>1.5</v>
      </c>
      <c r="R166" s="80">
        <v>0</v>
      </c>
      <c r="S166" s="80">
        <v>0</v>
      </c>
      <c r="T166" s="80">
        <v>0</v>
      </c>
      <c r="U166" s="80">
        <v>0.79</v>
      </c>
      <c r="V166" s="80">
        <v>150.5</v>
      </c>
      <c r="W166" s="80">
        <v>53.12</v>
      </c>
      <c r="X166" s="80">
        <v>6.29</v>
      </c>
      <c r="Y166" s="80">
        <v>25.02</v>
      </c>
      <c r="Z166" s="80">
        <v>74.55</v>
      </c>
      <c r="AA166" s="80">
        <v>0.53</v>
      </c>
      <c r="AB166" s="80">
        <v>15</v>
      </c>
      <c r="AC166" s="80">
        <v>10.130000000000001</v>
      </c>
      <c r="AD166" s="80">
        <v>16.88</v>
      </c>
      <c r="AE166" s="80">
        <v>0.25</v>
      </c>
      <c r="AF166" s="80">
        <v>0.04</v>
      </c>
      <c r="AG166" s="80">
        <v>0.02</v>
      </c>
      <c r="AH166" s="80">
        <v>0.72</v>
      </c>
      <c r="AI166" s="80">
        <v>1.74</v>
      </c>
      <c r="AJ166" s="80">
        <v>0</v>
      </c>
      <c r="AK166" s="22">
        <v>0</v>
      </c>
      <c r="AL166" s="22">
        <v>217.63</v>
      </c>
      <c r="AM166" s="22">
        <v>171.29</v>
      </c>
      <c r="AN166" s="22">
        <v>321.77999999999997</v>
      </c>
      <c r="AO166" s="22">
        <v>135.41999999999999</v>
      </c>
      <c r="AP166" s="22">
        <v>82.94</v>
      </c>
      <c r="AQ166" s="22">
        <v>125.21</v>
      </c>
      <c r="AR166" s="22">
        <v>53.03</v>
      </c>
      <c r="AS166" s="22">
        <v>191.91</v>
      </c>
      <c r="AT166" s="22">
        <v>201.98</v>
      </c>
      <c r="AU166" s="22">
        <v>263.35000000000002</v>
      </c>
      <c r="AV166" s="22">
        <v>279.92</v>
      </c>
      <c r="AW166" s="22">
        <v>88.75</v>
      </c>
      <c r="AX166" s="22">
        <v>165.52</v>
      </c>
      <c r="AY166" s="22">
        <v>622.62</v>
      </c>
      <c r="AZ166" s="22">
        <v>0</v>
      </c>
      <c r="BA166" s="22">
        <v>171.55</v>
      </c>
      <c r="BB166" s="22">
        <v>171.77</v>
      </c>
      <c r="BC166" s="22">
        <v>150.75</v>
      </c>
      <c r="BD166" s="22">
        <v>70.849999999999994</v>
      </c>
      <c r="BE166" s="22">
        <v>0.1</v>
      </c>
      <c r="BF166" s="22">
        <v>0.05</v>
      </c>
      <c r="BG166" s="22">
        <v>0.02</v>
      </c>
      <c r="BH166" s="22">
        <v>0.06</v>
      </c>
      <c r="BI166" s="22">
        <v>0.06</v>
      </c>
      <c r="BJ166" s="22">
        <v>0.3</v>
      </c>
      <c r="BK166" s="22">
        <v>0</v>
      </c>
      <c r="BL166" s="22">
        <v>0.9</v>
      </c>
      <c r="BM166" s="22">
        <v>0</v>
      </c>
      <c r="BN166" s="22">
        <v>0.27</v>
      </c>
      <c r="BO166" s="22">
        <v>0</v>
      </c>
      <c r="BP166" s="22">
        <v>0</v>
      </c>
      <c r="BQ166" s="22">
        <v>0</v>
      </c>
      <c r="BR166" s="22">
        <v>0.06</v>
      </c>
      <c r="BS166" s="22">
        <v>0.09</v>
      </c>
      <c r="BT166" s="22">
        <v>0.83</v>
      </c>
      <c r="BU166" s="22">
        <v>0</v>
      </c>
      <c r="BV166" s="22">
        <v>0</v>
      </c>
      <c r="BW166" s="22">
        <v>0.13</v>
      </c>
      <c r="BX166" s="22">
        <v>0</v>
      </c>
      <c r="BY166" s="22">
        <v>0</v>
      </c>
      <c r="BZ166" s="22">
        <v>0</v>
      </c>
      <c r="CA166" s="22">
        <v>0</v>
      </c>
      <c r="CB166" s="22">
        <v>0</v>
      </c>
      <c r="CC166" s="22">
        <v>117.79</v>
      </c>
    </row>
    <row r="167" spans="2:81" x14ac:dyDescent="0.25">
      <c r="B167" s="83"/>
      <c r="C167" s="24" t="s">
        <v>106</v>
      </c>
      <c r="D167" s="84"/>
      <c r="E167" s="84">
        <v>17.7</v>
      </c>
      <c r="F167" s="84">
        <v>7.64</v>
      </c>
      <c r="G167" s="84">
        <v>31.78</v>
      </c>
      <c r="H167" s="84">
        <v>6.05</v>
      </c>
      <c r="I167" s="84">
        <v>74.83</v>
      </c>
      <c r="J167" s="84">
        <v>635.14</v>
      </c>
      <c r="K167" s="80">
        <v>0</v>
      </c>
      <c r="L167" s="80">
        <v>0</v>
      </c>
      <c r="M167" s="80">
        <v>0</v>
      </c>
      <c r="N167" s="80">
        <v>0</v>
      </c>
      <c r="O167" s="80">
        <v>9.8000000000000007</v>
      </c>
      <c r="P167" s="80">
        <v>0</v>
      </c>
      <c r="Q167" s="80">
        <v>0.04</v>
      </c>
      <c r="R167" s="80">
        <v>0</v>
      </c>
      <c r="S167" s="80">
        <v>0</v>
      </c>
      <c r="T167" s="80">
        <v>0</v>
      </c>
      <c r="U167" s="80">
        <v>0.03</v>
      </c>
      <c r="V167" s="80">
        <v>0.1</v>
      </c>
      <c r="W167" s="80">
        <v>0.3</v>
      </c>
      <c r="X167" s="80">
        <v>0.28999999999999998</v>
      </c>
      <c r="Y167" s="80">
        <v>0</v>
      </c>
      <c r="Z167" s="80">
        <v>0</v>
      </c>
      <c r="AA167" s="80">
        <v>0.03</v>
      </c>
      <c r="AB167" s="80">
        <v>0</v>
      </c>
      <c r="AC167" s="80">
        <v>0</v>
      </c>
      <c r="AD167" s="80">
        <v>0</v>
      </c>
      <c r="AE167" s="80">
        <v>0</v>
      </c>
      <c r="AF167" s="80">
        <v>0</v>
      </c>
      <c r="AG167" s="80">
        <v>0</v>
      </c>
      <c r="AH167" s="80">
        <v>0</v>
      </c>
      <c r="AI167" s="80">
        <v>0</v>
      </c>
      <c r="AJ167" s="80">
        <v>0</v>
      </c>
      <c r="AK167" s="22">
        <v>0</v>
      </c>
      <c r="AL167" s="22">
        <v>0</v>
      </c>
      <c r="AM167" s="22">
        <v>0</v>
      </c>
      <c r="AN167" s="22">
        <v>0</v>
      </c>
      <c r="AO167" s="22">
        <v>0</v>
      </c>
      <c r="AP167" s="22">
        <v>0</v>
      </c>
      <c r="AQ167" s="22">
        <v>0</v>
      </c>
      <c r="AR167" s="22">
        <v>0</v>
      </c>
      <c r="AS167" s="22">
        <v>0</v>
      </c>
      <c r="AT167" s="22">
        <v>0</v>
      </c>
      <c r="AU167" s="22">
        <v>0</v>
      </c>
      <c r="AV167" s="22">
        <v>0</v>
      </c>
      <c r="AW167" s="22">
        <v>0</v>
      </c>
      <c r="AX167" s="22">
        <v>0</v>
      </c>
      <c r="AY167" s="22">
        <v>0</v>
      </c>
      <c r="AZ167" s="22">
        <v>0</v>
      </c>
      <c r="BA167" s="22">
        <v>0</v>
      </c>
      <c r="BB167" s="22">
        <v>0</v>
      </c>
      <c r="BC167" s="22">
        <v>0</v>
      </c>
      <c r="BD167" s="22">
        <v>0</v>
      </c>
      <c r="BE167" s="22">
        <v>0</v>
      </c>
      <c r="BF167" s="22">
        <v>0</v>
      </c>
      <c r="BG167" s="22">
        <v>0</v>
      </c>
      <c r="BH167" s="22">
        <v>0</v>
      </c>
      <c r="BI167" s="22">
        <v>0</v>
      </c>
      <c r="BJ167" s="22">
        <v>0</v>
      </c>
      <c r="BK167" s="22">
        <v>0</v>
      </c>
      <c r="BL167" s="22">
        <v>0</v>
      </c>
      <c r="BM167" s="22">
        <v>0</v>
      </c>
      <c r="BN167" s="22">
        <v>0</v>
      </c>
      <c r="BO167" s="22">
        <v>0</v>
      </c>
      <c r="BP167" s="22">
        <v>0</v>
      </c>
      <c r="BQ167" s="22">
        <v>0</v>
      </c>
      <c r="BR167" s="22">
        <v>0</v>
      </c>
      <c r="BS167" s="22">
        <v>0</v>
      </c>
      <c r="BT167" s="22">
        <v>0</v>
      </c>
      <c r="BU167" s="22">
        <v>0</v>
      </c>
      <c r="BV167" s="22">
        <v>0</v>
      </c>
      <c r="BW167" s="22">
        <v>0</v>
      </c>
      <c r="BX167" s="22">
        <v>0</v>
      </c>
      <c r="BY167" s="22">
        <v>0</v>
      </c>
      <c r="BZ167" s="22">
        <v>0</v>
      </c>
      <c r="CA167" s="22">
        <v>0</v>
      </c>
      <c r="CB167" s="22">
        <v>0</v>
      </c>
      <c r="CC167" s="22">
        <v>200.04</v>
      </c>
    </row>
    <row r="168" spans="2:81" x14ac:dyDescent="0.25">
      <c r="B168" s="77"/>
      <c r="C168" s="15" t="s">
        <v>107</v>
      </c>
      <c r="D168" s="78"/>
      <c r="E168" s="78"/>
      <c r="F168" s="78"/>
      <c r="G168" s="78"/>
      <c r="H168" s="78"/>
      <c r="I168" s="78"/>
      <c r="J168" s="78"/>
      <c r="K168" s="80">
        <v>0</v>
      </c>
      <c r="L168" s="80">
        <v>0</v>
      </c>
      <c r="M168" s="80">
        <v>0</v>
      </c>
      <c r="N168" s="80">
        <v>0</v>
      </c>
      <c r="O168" s="80">
        <v>0.44</v>
      </c>
      <c r="P168" s="80">
        <v>18.239999999999998</v>
      </c>
      <c r="Q168" s="80">
        <v>0.08</v>
      </c>
      <c r="R168" s="80">
        <v>0</v>
      </c>
      <c r="S168" s="80">
        <v>0</v>
      </c>
      <c r="T168" s="80">
        <v>0</v>
      </c>
      <c r="U168" s="80">
        <v>0.72</v>
      </c>
      <c r="V168" s="80">
        <v>0</v>
      </c>
      <c r="W168" s="80">
        <v>0</v>
      </c>
      <c r="X168" s="80">
        <v>0</v>
      </c>
      <c r="Y168" s="80">
        <v>0</v>
      </c>
      <c r="Z168" s="80">
        <v>0</v>
      </c>
      <c r="AA168" s="80">
        <v>0</v>
      </c>
      <c r="AB168" s="80">
        <v>0</v>
      </c>
      <c r="AC168" s="80">
        <v>0</v>
      </c>
      <c r="AD168" s="80">
        <v>0</v>
      </c>
      <c r="AE168" s="80">
        <v>0</v>
      </c>
      <c r="AF168" s="80">
        <v>0</v>
      </c>
      <c r="AG168" s="80">
        <v>0</v>
      </c>
      <c r="AH168" s="80">
        <v>0</v>
      </c>
      <c r="AI168" s="80">
        <v>0</v>
      </c>
      <c r="AJ168" s="80">
        <v>0</v>
      </c>
      <c r="AK168" s="22">
        <v>0</v>
      </c>
      <c r="AL168" s="22">
        <v>127.72</v>
      </c>
      <c r="AM168" s="22">
        <v>132.94</v>
      </c>
      <c r="AN168" s="22">
        <v>203.58</v>
      </c>
      <c r="AO168" s="22">
        <v>67.510000000000005</v>
      </c>
      <c r="AP168" s="22">
        <v>40.020000000000003</v>
      </c>
      <c r="AQ168" s="22">
        <v>80.040000000000006</v>
      </c>
      <c r="AR168" s="22">
        <v>30.28</v>
      </c>
      <c r="AS168" s="22">
        <v>144.77000000000001</v>
      </c>
      <c r="AT168" s="22">
        <v>89.78</v>
      </c>
      <c r="AU168" s="22">
        <v>125.28</v>
      </c>
      <c r="AV168" s="22">
        <v>103.36</v>
      </c>
      <c r="AW168" s="22">
        <v>54.29</v>
      </c>
      <c r="AX168" s="22">
        <v>96.05</v>
      </c>
      <c r="AY168" s="22">
        <v>803.18</v>
      </c>
      <c r="AZ168" s="22">
        <v>0</v>
      </c>
      <c r="BA168" s="22">
        <v>261.7</v>
      </c>
      <c r="BB168" s="22">
        <v>113.8</v>
      </c>
      <c r="BC168" s="22">
        <v>75.52</v>
      </c>
      <c r="BD168" s="22">
        <v>59.86</v>
      </c>
      <c r="BE168" s="22">
        <v>0</v>
      </c>
      <c r="BF168" s="22">
        <v>0</v>
      </c>
      <c r="BG168" s="22">
        <v>0</v>
      </c>
      <c r="BH168" s="22">
        <v>0</v>
      </c>
      <c r="BI168" s="22">
        <v>0</v>
      </c>
      <c r="BJ168" s="22">
        <v>0</v>
      </c>
      <c r="BK168" s="22">
        <v>0</v>
      </c>
      <c r="BL168" s="22">
        <v>0.03</v>
      </c>
      <c r="BM168" s="22">
        <v>0</v>
      </c>
      <c r="BN168" s="22">
        <v>0</v>
      </c>
      <c r="BO168" s="22">
        <v>0</v>
      </c>
      <c r="BP168" s="22">
        <v>0</v>
      </c>
      <c r="BQ168" s="22">
        <v>0</v>
      </c>
      <c r="BR168" s="22">
        <v>0</v>
      </c>
      <c r="BS168" s="22">
        <v>0</v>
      </c>
      <c r="BT168" s="22">
        <v>0.03</v>
      </c>
      <c r="BU168" s="22">
        <v>0</v>
      </c>
      <c r="BV168" s="22">
        <v>0</v>
      </c>
      <c r="BW168" s="22">
        <v>0.11</v>
      </c>
      <c r="BX168" s="22">
        <v>0.01</v>
      </c>
      <c r="BY168" s="22">
        <v>0</v>
      </c>
      <c r="BZ168" s="22">
        <v>0</v>
      </c>
      <c r="CA168" s="22">
        <v>0</v>
      </c>
      <c r="CB168" s="22">
        <v>0</v>
      </c>
      <c r="CC168" s="22">
        <v>15.64</v>
      </c>
    </row>
    <row r="169" spans="2:81" x14ac:dyDescent="0.25">
      <c r="B169" s="79" t="str">
        <f>"40/8"</f>
        <v>40/8</v>
      </c>
      <c r="C169" s="20" t="s">
        <v>182</v>
      </c>
      <c r="D169" s="80" t="str">
        <f>"70"</f>
        <v>70</v>
      </c>
      <c r="E169" s="80">
        <v>9.18</v>
      </c>
      <c r="F169" s="80">
        <v>8.35</v>
      </c>
      <c r="G169" s="80">
        <v>16.12</v>
      </c>
      <c r="H169" s="80">
        <v>7.0000000000000007E-2</v>
      </c>
      <c r="I169" s="80">
        <v>5.0599999999999996</v>
      </c>
      <c r="J169" s="80">
        <v>202.45213470588232</v>
      </c>
      <c r="K169" s="82">
        <v>0.06</v>
      </c>
      <c r="L169" s="82">
        <v>0</v>
      </c>
      <c r="M169" s="82">
        <v>0</v>
      </c>
      <c r="N169" s="82">
        <v>0</v>
      </c>
      <c r="O169" s="82">
        <v>0.36</v>
      </c>
      <c r="P169" s="82">
        <v>9.66</v>
      </c>
      <c r="Q169" s="82">
        <v>2.4900000000000002</v>
      </c>
      <c r="R169" s="82">
        <v>0</v>
      </c>
      <c r="S169" s="82">
        <v>0</v>
      </c>
      <c r="T169" s="82">
        <v>0.3</v>
      </c>
      <c r="U169" s="82">
        <v>0.75</v>
      </c>
      <c r="V169" s="82">
        <v>183</v>
      </c>
      <c r="W169" s="82">
        <v>73.5</v>
      </c>
      <c r="X169" s="82">
        <v>10.5</v>
      </c>
      <c r="Y169" s="82">
        <v>14.1</v>
      </c>
      <c r="Z169" s="82">
        <v>47.4</v>
      </c>
      <c r="AA169" s="82">
        <v>1.17</v>
      </c>
      <c r="AB169" s="82">
        <v>0</v>
      </c>
      <c r="AC169" s="82">
        <v>1.5</v>
      </c>
      <c r="AD169" s="82">
        <v>0.3</v>
      </c>
      <c r="AE169" s="82">
        <v>0.42</v>
      </c>
      <c r="AF169" s="82">
        <v>0.05</v>
      </c>
      <c r="AG169" s="82">
        <v>0.02</v>
      </c>
      <c r="AH169" s="82">
        <v>0.21</v>
      </c>
      <c r="AI169" s="82">
        <v>0.6</v>
      </c>
      <c r="AJ169" s="82">
        <v>0</v>
      </c>
      <c r="AK169" s="13">
        <v>0</v>
      </c>
      <c r="AL169" s="13">
        <v>96.6</v>
      </c>
      <c r="AM169" s="13">
        <v>74.400000000000006</v>
      </c>
      <c r="AN169" s="13">
        <v>128.1</v>
      </c>
      <c r="AO169" s="13">
        <v>66.900000000000006</v>
      </c>
      <c r="AP169" s="13">
        <v>27.9</v>
      </c>
      <c r="AQ169" s="13">
        <v>59.4</v>
      </c>
      <c r="AR169" s="13">
        <v>24</v>
      </c>
      <c r="AS169" s="13">
        <v>111.3</v>
      </c>
      <c r="AT169" s="13">
        <v>89.1</v>
      </c>
      <c r="AU169" s="13">
        <v>87.3</v>
      </c>
      <c r="AV169" s="13">
        <v>139.19999999999999</v>
      </c>
      <c r="AW169" s="13">
        <v>37.200000000000003</v>
      </c>
      <c r="AX169" s="13">
        <v>93</v>
      </c>
      <c r="AY169" s="13">
        <v>467.7</v>
      </c>
      <c r="AZ169" s="13">
        <v>0</v>
      </c>
      <c r="BA169" s="13">
        <v>157.80000000000001</v>
      </c>
      <c r="BB169" s="13">
        <v>87.3</v>
      </c>
      <c r="BC169" s="13">
        <v>54</v>
      </c>
      <c r="BD169" s="13">
        <v>39</v>
      </c>
      <c r="BE169" s="13">
        <v>0</v>
      </c>
      <c r="BF169" s="13">
        <v>0</v>
      </c>
      <c r="BG169" s="13">
        <v>0</v>
      </c>
      <c r="BH169" s="13">
        <v>0</v>
      </c>
      <c r="BI169" s="13">
        <v>0</v>
      </c>
      <c r="BJ169" s="13">
        <v>0</v>
      </c>
      <c r="BK169" s="13">
        <v>0</v>
      </c>
      <c r="BL169" s="13">
        <v>0.04</v>
      </c>
      <c r="BM169" s="13">
        <v>0</v>
      </c>
      <c r="BN169" s="13">
        <v>0</v>
      </c>
      <c r="BO169" s="13">
        <v>0.01</v>
      </c>
      <c r="BP169" s="13">
        <v>0</v>
      </c>
      <c r="BQ169" s="13">
        <v>0</v>
      </c>
      <c r="BR169" s="13">
        <v>0</v>
      </c>
      <c r="BS169" s="13">
        <v>0</v>
      </c>
      <c r="BT169" s="13">
        <v>0.03</v>
      </c>
      <c r="BU169" s="13">
        <v>0</v>
      </c>
      <c r="BV169" s="13">
        <v>0</v>
      </c>
      <c r="BW169" s="13">
        <v>0.14000000000000001</v>
      </c>
      <c r="BX169" s="13">
        <v>0.02</v>
      </c>
      <c r="BY169" s="13">
        <v>0</v>
      </c>
      <c r="BZ169" s="13">
        <v>0</v>
      </c>
      <c r="CA169" s="13">
        <v>0</v>
      </c>
      <c r="CB169" s="13">
        <v>0</v>
      </c>
      <c r="CC169" s="13">
        <v>14.1</v>
      </c>
    </row>
    <row r="170" spans="2:81" x14ac:dyDescent="0.25">
      <c r="B170" s="79" t="str">
        <f>"46/3"</f>
        <v>46/3</v>
      </c>
      <c r="C170" s="20" t="s">
        <v>103</v>
      </c>
      <c r="D170" s="80" t="str">
        <f>"130"</f>
        <v>130</v>
      </c>
      <c r="E170" s="80">
        <v>4.59</v>
      </c>
      <c r="F170" s="80">
        <v>0.03</v>
      </c>
      <c r="G170" s="80">
        <v>2.58</v>
      </c>
      <c r="H170" s="80">
        <v>0.56999999999999995</v>
      </c>
      <c r="I170" s="80">
        <v>29.56</v>
      </c>
      <c r="J170" s="80">
        <v>159.4148179</v>
      </c>
      <c r="K170" s="84">
        <v>4.9800000000000004</v>
      </c>
      <c r="L170" s="84">
        <v>4.09</v>
      </c>
      <c r="M170" s="84">
        <v>0</v>
      </c>
      <c r="N170" s="84">
        <v>0</v>
      </c>
      <c r="O170" s="84">
        <v>16.96</v>
      </c>
      <c r="P170" s="84">
        <v>70.400000000000006</v>
      </c>
      <c r="Q170" s="84">
        <v>7.9</v>
      </c>
      <c r="R170" s="84">
        <v>0</v>
      </c>
      <c r="S170" s="84">
        <v>0</v>
      </c>
      <c r="T170" s="84">
        <v>0.62</v>
      </c>
      <c r="U170" s="84">
        <v>5.18</v>
      </c>
      <c r="V170" s="84">
        <v>829.99</v>
      </c>
      <c r="W170" s="84">
        <v>584.59</v>
      </c>
      <c r="X170" s="84">
        <v>96.19</v>
      </c>
      <c r="Y170" s="84">
        <v>76.44</v>
      </c>
      <c r="Z170" s="84">
        <v>359.87</v>
      </c>
      <c r="AA170" s="84">
        <v>5.87</v>
      </c>
      <c r="AB170" s="84">
        <v>3994.33</v>
      </c>
      <c r="AC170" s="84">
        <v>1622.96</v>
      </c>
      <c r="AD170" s="84">
        <v>4327.8900000000003</v>
      </c>
      <c r="AE170" s="84">
        <v>4.08</v>
      </c>
      <c r="AF170" s="84">
        <v>0.3</v>
      </c>
      <c r="AG170" s="84">
        <v>0.99</v>
      </c>
      <c r="AH170" s="84">
        <v>5.33</v>
      </c>
      <c r="AI170" s="84">
        <v>10.54</v>
      </c>
      <c r="AJ170" s="84">
        <v>20.32</v>
      </c>
      <c r="AK170" s="26">
        <v>0</v>
      </c>
      <c r="AL170" s="26">
        <v>1248.3800000000001</v>
      </c>
      <c r="AM170" s="26">
        <v>1010.75</v>
      </c>
      <c r="AN170" s="26">
        <v>1734.35</v>
      </c>
      <c r="AO170" s="26">
        <v>1238.98</v>
      </c>
      <c r="AP170" s="26">
        <v>431.7</v>
      </c>
      <c r="AQ170" s="26">
        <v>833.99</v>
      </c>
      <c r="AR170" s="26">
        <v>271.57</v>
      </c>
      <c r="AS170" s="26">
        <v>1076.5899999999999</v>
      </c>
      <c r="AT170" s="26">
        <v>544.23</v>
      </c>
      <c r="AU170" s="26">
        <v>761.01</v>
      </c>
      <c r="AV170" s="26">
        <v>927.09</v>
      </c>
      <c r="AW170" s="26">
        <v>466.65</v>
      </c>
      <c r="AX170" s="26">
        <v>507.64</v>
      </c>
      <c r="AY170" s="26">
        <v>2455.25</v>
      </c>
      <c r="AZ170" s="26">
        <v>0</v>
      </c>
      <c r="BA170" s="26">
        <v>759.95</v>
      </c>
      <c r="BB170" s="26">
        <v>532.16</v>
      </c>
      <c r="BC170" s="26">
        <v>448.81</v>
      </c>
      <c r="BD170" s="26">
        <v>220.75</v>
      </c>
      <c r="BE170" s="26">
        <v>0.12</v>
      </c>
      <c r="BF170" s="26">
        <v>0.06</v>
      </c>
      <c r="BG170" s="26">
        <v>0.03</v>
      </c>
      <c r="BH170" s="26">
        <v>7.0000000000000007E-2</v>
      </c>
      <c r="BI170" s="26">
        <v>0.08</v>
      </c>
      <c r="BJ170" s="26">
        <v>0.37</v>
      </c>
      <c r="BK170" s="26">
        <v>0</v>
      </c>
      <c r="BL170" s="26">
        <v>1.55</v>
      </c>
      <c r="BM170" s="26">
        <v>0</v>
      </c>
      <c r="BN170" s="26">
        <v>0.56999999999999995</v>
      </c>
      <c r="BO170" s="26">
        <v>0.02</v>
      </c>
      <c r="BP170" s="26">
        <v>0.04</v>
      </c>
      <c r="BQ170" s="26">
        <v>0</v>
      </c>
      <c r="BR170" s="26">
        <v>7.0000000000000007E-2</v>
      </c>
      <c r="BS170" s="26">
        <v>0.11</v>
      </c>
      <c r="BT170" s="26">
        <v>2.42</v>
      </c>
      <c r="BU170" s="26">
        <v>0</v>
      </c>
      <c r="BV170" s="26">
        <v>0</v>
      </c>
      <c r="BW170" s="26">
        <v>3.88</v>
      </c>
      <c r="BX170" s="26">
        <v>0.04</v>
      </c>
      <c r="BY170" s="26">
        <v>0</v>
      </c>
      <c r="BZ170" s="26">
        <v>0</v>
      </c>
      <c r="CA170" s="26">
        <v>0</v>
      </c>
      <c r="CB170" s="26">
        <v>0</v>
      </c>
      <c r="CC170" s="26">
        <v>667.09</v>
      </c>
    </row>
    <row r="171" spans="2:81" x14ac:dyDescent="0.25">
      <c r="B171" s="79" t="str">
        <f>"30/10"</f>
        <v>30/10</v>
      </c>
      <c r="C171" s="20" t="s">
        <v>164</v>
      </c>
      <c r="D171" s="80" t="str">
        <f>"180"</f>
        <v>180</v>
      </c>
      <c r="E171" s="80">
        <v>2.63</v>
      </c>
      <c r="F171" s="80">
        <v>2.56</v>
      </c>
      <c r="G171" s="80">
        <v>2.84</v>
      </c>
      <c r="H171" s="80">
        <v>0.02</v>
      </c>
      <c r="I171" s="80">
        <v>13</v>
      </c>
      <c r="J171" s="80">
        <v>85.677328799999984</v>
      </c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</row>
    <row r="172" spans="2:81" x14ac:dyDescent="0.25">
      <c r="B172" s="81" t="str">
        <f>"-"</f>
        <v>-</v>
      </c>
      <c r="C172" s="17" t="s">
        <v>183</v>
      </c>
      <c r="D172" s="82" t="str">
        <f>"20"</f>
        <v>20</v>
      </c>
      <c r="E172" s="82">
        <v>1.5</v>
      </c>
      <c r="F172" s="82">
        <v>0</v>
      </c>
      <c r="G172" s="82">
        <v>1.96</v>
      </c>
      <c r="H172" s="82">
        <v>0</v>
      </c>
      <c r="I172" s="82">
        <v>15.34</v>
      </c>
      <c r="J172" s="82">
        <v>84.452000000000012</v>
      </c>
      <c r="K172" s="80">
        <v>3.01</v>
      </c>
      <c r="L172" s="80">
        <v>0.08</v>
      </c>
      <c r="M172" s="80">
        <v>0</v>
      </c>
      <c r="N172" s="80">
        <v>0</v>
      </c>
      <c r="O172" s="80">
        <v>0.75</v>
      </c>
      <c r="P172" s="80">
        <v>27.03</v>
      </c>
      <c r="Q172" s="80">
        <v>1.48</v>
      </c>
      <c r="R172" s="80">
        <v>0</v>
      </c>
      <c r="S172" s="80">
        <v>0</v>
      </c>
      <c r="T172" s="80">
        <v>0.15</v>
      </c>
      <c r="U172" s="80">
        <v>0.99</v>
      </c>
      <c r="V172" s="80">
        <v>229.32</v>
      </c>
      <c r="W172" s="80">
        <v>49.83</v>
      </c>
      <c r="X172" s="80">
        <v>75.34</v>
      </c>
      <c r="Y172" s="80">
        <v>9.77</v>
      </c>
      <c r="Z172" s="80">
        <v>73.58</v>
      </c>
      <c r="AA172" s="80">
        <v>0.67</v>
      </c>
      <c r="AB172" s="80">
        <v>18.45</v>
      </c>
      <c r="AC172" s="80">
        <v>19.2</v>
      </c>
      <c r="AD172" s="80">
        <v>34.729999999999997</v>
      </c>
      <c r="AE172" s="80">
        <v>0.8</v>
      </c>
      <c r="AF172" s="80">
        <v>0.04</v>
      </c>
      <c r="AG172" s="80">
        <v>0.04</v>
      </c>
      <c r="AH172" s="80">
        <v>0.37</v>
      </c>
      <c r="AI172" s="80">
        <v>1.93</v>
      </c>
      <c r="AJ172" s="80">
        <v>0.02</v>
      </c>
      <c r="AK172" s="22">
        <v>0</v>
      </c>
      <c r="AL172" s="22">
        <v>319.39</v>
      </c>
      <c r="AM172" s="22">
        <v>273.3</v>
      </c>
      <c r="AN172" s="22">
        <v>519.63</v>
      </c>
      <c r="AO172" s="22">
        <v>223.12</v>
      </c>
      <c r="AP172" s="22">
        <v>107.56</v>
      </c>
      <c r="AQ172" s="22">
        <v>205.33</v>
      </c>
      <c r="AR172" s="22">
        <v>94.83</v>
      </c>
      <c r="AS172" s="22">
        <v>316.23</v>
      </c>
      <c r="AT172" s="22">
        <v>200.25</v>
      </c>
      <c r="AU172" s="22">
        <v>238.13</v>
      </c>
      <c r="AV172" s="22">
        <v>261.75</v>
      </c>
      <c r="AW172" s="22">
        <v>138.52000000000001</v>
      </c>
      <c r="AX172" s="22">
        <v>190.91</v>
      </c>
      <c r="AY172" s="22">
        <v>1725.13</v>
      </c>
      <c r="AZ172" s="22">
        <v>0</v>
      </c>
      <c r="BA172" s="22">
        <v>621.22</v>
      </c>
      <c r="BB172" s="22">
        <v>313.13</v>
      </c>
      <c r="BC172" s="22">
        <v>209.62</v>
      </c>
      <c r="BD172" s="22">
        <v>103.45</v>
      </c>
      <c r="BE172" s="22">
        <v>0.09</v>
      </c>
      <c r="BF172" s="22">
        <v>0.05</v>
      </c>
      <c r="BG172" s="22">
        <v>0.05</v>
      </c>
      <c r="BH172" s="22">
        <v>0.12</v>
      </c>
      <c r="BI172" s="22">
        <v>0.14000000000000001</v>
      </c>
      <c r="BJ172" s="22">
        <v>0.48</v>
      </c>
      <c r="BK172" s="22">
        <v>0.03</v>
      </c>
      <c r="BL172" s="22">
        <v>1.26</v>
      </c>
      <c r="BM172" s="22">
        <v>0.01</v>
      </c>
      <c r="BN172" s="22">
        <v>0.33</v>
      </c>
      <c r="BO172" s="22">
        <v>0.01</v>
      </c>
      <c r="BP172" s="22">
        <v>0</v>
      </c>
      <c r="BQ172" s="22">
        <v>0</v>
      </c>
      <c r="BR172" s="22">
        <v>0.08</v>
      </c>
      <c r="BS172" s="22">
        <v>0.13</v>
      </c>
      <c r="BT172" s="22">
        <v>0.94</v>
      </c>
      <c r="BU172" s="22">
        <v>0</v>
      </c>
      <c r="BV172" s="22">
        <v>0</v>
      </c>
      <c r="BW172" s="22">
        <v>0.28000000000000003</v>
      </c>
      <c r="BX172" s="22">
        <v>0.01</v>
      </c>
      <c r="BY172" s="22">
        <v>0</v>
      </c>
      <c r="BZ172" s="22">
        <v>0</v>
      </c>
      <c r="CA172" s="22">
        <v>0</v>
      </c>
      <c r="CB172" s="22">
        <v>0</v>
      </c>
      <c r="CC172" s="22">
        <v>132.59</v>
      </c>
    </row>
    <row r="173" spans="2:81" x14ac:dyDescent="0.25">
      <c r="B173" s="83"/>
      <c r="C173" s="24" t="s">
        <v>112</v>
      </c>
      <c r="D173" s="84"/>
      <c r="E173" s="84">
        <v>17.899999999999999</v>
      </c>
      <c r="F173" s="84">
        <v>10.93</v>
      </c>
      <c r="G173" s="84">
        <v>23.5</v>
      </c>
      <c r="H173" s="84">
        <v>0.66</v>
      </c>
      <c r="I173" s="84">
        <v>62.96</v>
      </c>
      <c r="J173" s="84">
        <v>532</v>
      </c>
      <c r="K173" s="80">
        <v>0</v>
      </c>
      <c r="L173" s="80">
        <v>0</v>
      </c>
      <c r="M173" s="80">
        <v>0</v>
      </c>
      <c r="N173" s="80">
        <v>0</v>
      </c>
      <c r="O173" s="80">
        <v>18.32</v>
      </c>
      <c r="P173" s="80">
        <v>5.29</v>
      </c>
      <c r="Q173" s="80">
        <v>0.66</v>
      </c>
      <c r="R173" s="80">
        <v>0</v>
      </c>
      <c r="S173" s="80">
        <v>0</v>
      </c>
      <c r="T173" s="80">
        <v>0.56000000000000005</v>
      </c>
      <c r="U173" s="80">
        <v>0.09</v>
      </c>
      <c r="V173" s="80">
        <v>0.78</v>
      </c>
      <c r="W173" s="80">
        <v>22.81</v>
      </c>
      <c r="X173" s="80">
        <v>5.76</v>
      </c>
      <c r="Y173" s="80">
        <v>2.57</v>
      </c>
      <c r="Z173" s="80">
        <v>7</v>
      </c>
      <c r="AA173" s="80">
        <v>0.16</v>
      </c>
      <c r="AB173" s="80">
        <v>0</v>
      </c>
      <c r="AC173" s="80">
        <v>0</v>
      </c>
      <c r="AD173" s="80">
        <v>0</v>
      </c>
      <c r="AE173" s="80">
        <v>0.18</v>
      </c>
      <c r="AF173" s="80">
        <v>0</v>
      </c>
      <c r="AG173" s="80">
        <v>0</v>
      </c>
      <c r="AH173" s="80">
        <v>0.03</v>
      </c>
      <c r="AI173" s="80">
        <v>0.05</v>
      </c>
      <c r="AJ173" s="80">
        <v>1.08</v>
      </c>
      <c r="AK173" s="22">
        <v>0</v>
      </c>
      <c r="AL173" s="22">
        <v>0</v>
      </c>
      <c r="AM173" s="22">
        <v>0</v>
      </c>
      <c r="AN173" s="22">
        <v>0</v>
      </c>
      <c r="AO173" s="22">
        <v>0</v>
      </c>
      <c r="AP173" s="22">
        <v>0</v>
      </c>
      <c r="AQ173" s="22">
        <v>0</v>
      </c>
      <c r="AR173" s="22">
        <v>0</v>
      </c>
      <c r="AS173" s="22">
        <v>0</v>
      </c>
      <c r="AT173" s="22">
        <v>0</v>
      </c>
      <c r="AU173" s="22">
        <v>0</v>
      </c>
      <c r="AV173" s="22">
        <v>0</v>
      </c>
      <c r="AW173" s="22">
        <v>0</v>
      </c>
      <c r="AX173" s="22">
        <v>0</v>
      </c>
      <c r="AY173" s="22">
        <v>0</v>
      </c>
      <c r="AZ173" s="22">
        <v>0</v>
      </c>
      <c r="BA173" s="22">
        <v>0</v>
      </c>
      <c r="BB173" s="22">
        <v>0</v>
      </c>
      <c r="BC173" s="22">
        <v>0</v>
      </c>
      <c r="BD173" s="22">
        <v>0</v>
      </c>
      <c r="BE173" s="22">
        <v>0</v>
      </c>
      <c r="BF173" s="22">
        <v>0</v>
      </c>
      <c r="BG173" s="22">
        <v>0</v>
      </c>
      <c r="BH173" s="22">
        <v>0</v>
      </c>
      <c r="BI173" s="22">
        <v>0</v>
      </c>
      <c r="BJ173" s="22">
        <v>0</v>
      </c>
      <c r="BK173" s="22">
        <v>0</v>
      </c>
      <c r="BL173" s="22">
        <v>0</v>
      </c>
      <c r="BM173" s="22">
        <v>0</v>
      </c>
      <c r="BN173" s="22">
        <v>0</v>
      </c>
      <c r="BO173" s="22">
        <v>0</v>
      </c>
      <c r="BP173" s="22">
        <v>0</v>
      </c>
      <c r="BQ173" s="22">
        <v>0</v>
      </c>
      <c r="BR173" s="22">
        <v>0</v>
      </c>
      <c r="BS173" s="22">
        <v>0</v>
      </c>
      <c r="BT173" s="22">
        <v>0</v>
      </c>
      <c r="BU173" s="22">
        <v>0</v>
      </c>
      <c r="BV173" s="22">
        <v>0</v>
      </c>
      <c r="BW173" s="22">
        <v>0</v>
      </c>
      <c r="BX173" s="22">
        <v>0</v>
      </c>
      <c r="BY173" s="22">
        <v>0</v>
      </c>
      <c r="BZ173" s="22">
        <v>0</v>
      </c>
      <c r="CA173" s="22">
        <v>0</v>
      </c>
      <c r="CB173" s="22">
        <v>0</v>
      </c>
      <c r="CC173" s="22">
        <v>184.86</v>
      </c>
    </row>
    <row r="174" spans="2:81" x14ac:dyDescent="0.25">
      <c r="B174" s="83"/>
      <c r="C174" s="24" t="s">
        <v>113</v>
      </c>
      <c r="D174" s="84"/>
      <c r="E174" s="84">
        <v>56.02</v>
      </c>
      <c r="F174" s="84">
        <v>32.14</v>
      </c>
      <c r="G174" s="84">
        <v>74.28</v>
      </c>
      <c r="H174" s="84">
        <v>8.86</v>
      </c>
      <c r="I174" s="84">
        <v>215.49</v>
      </c>
      <c r="J174" s="84">
        <v>1723.4</v>
      </c>
      <c r="K174" s="82">
        <v>0.76</v>
      </c>
      <c r="L174" s="82">
        <v>1.68</v>
      </c>
      <c r="M174" s="82">
        <v>0</v>
      </c>
      <c r="N174" s="82">
        <v>0</v>
      </c>
      <c r="O174" s="82">
        <v>4.2699999999999996</v>
      </c>
      <c r="P174" s="82">
        <v>22.71</v>
      </c>
      <c r="Q174" s="82">
        <v>1.17</v>
      </c>
      <c r="R174" s="82">
        <v>0</v>
      </c>
      <c r="S174" s="82">
        <v>0</v>
      </c>
      <c r="T174" s="82">
        <v>0.02</v>
      </c>
      <c r="U174" s="82">
        <v>0.89</v>
      </c>
      <c r="V174" s="82">
        <v>232.55</v>
      </c>
      <c r="W174" s="82">
        <v>63.58</v>
      </c>
      <c r="X174" s="82">
        <v>24.94</v>
      </c>
      <c r="Y174" s="82">
        <v>7.47</v>
      </c>
      <c r="Z174" s="82">
        <v>43.71</v>
      </c>
      <c r="AA174" s="82">
        <v>0.45</v>
      </c>
      <c r="AB174" s="82">
        <v>4.01</v>
      </c>
      <c r="AC174" s="82">
        <v>1.88</v>
      </c>
      <c r="AD174" s="82">
        <v>7.2</v>
      </c>
      <c r="AE174" s="82">
        <v>1.72</v>
      </c>
      <c r="AF174" s="82">
        <v>0.05</v>
      </c>
      <c r="AG174" s="82">
        <v>0.04</v>
      </c>
      <c r="AH174" s="82">
        <v>0.38</v>
      </c>
      <c r="AI174" s="82">
        <v>1.37</v>
      </c>
      <c r="AJ174" s="82">
        <v>0.08</v>
      </c>
      <c r="AK174" s="13">
        <v>0</v>
      </c>
      <c r="AL174" s="13">
        <v>205.67</v>
      </c>
      <c r="AM174" s="13">
        <v>186.63</v>
      </c>
      <c r="AN174" s="13">
        <v>344.96</v>
      </c>
      <c r="AO174" s="13">
        <v>142.9</v>
      </c>
      <c r="AP174" s="13">
        <v>72.91</v>
      </c>
      <c r="AQ174" s="13">
        <v>140.63999999999999</v>
      </c>
      <c r="AR174" s="13">
        <v>45.12</v>
      </c>
      <c r="AS174" s="13">
        <v>208.36</v>
      </c>
      <c r="AT174" s="13">
        <v>131.75</v>
      </c>
      <c r="AU174" s="13">
        <v>156.36000000000001</v>
      </c>
      <c r="AV174" s="13">
        <v>147.47</v>
      </c>
      <c r="AW174" s="13">
        <v>78.86</v>
      </c>
      <c r="AX174" s="13">
        <v>133.69</v>
      </c>
      <c r="AY174" s="13">
        <v>1111.6199999999999</v>
      </c>
      <c r="AZ174" s="13">
        <v>2.86</v>
      </c>
      <c r="BA174" s="13">
        <v>346.64</v>
      </c>
      <c r="BB174" s="13">
        <v>191.13</v>
      </c>
      <c r="BC174" s="13">
        <v>124.53</v>
      </c>
      <c r="BD174" s="13">
        <v>78.83</v>
      </c>
      <c r="BE174" s="13">
        <v>0</v>
      </c>
      <c r="BF174" s="13">
        <v>0</v>
      </c>
      <c r="BG174" s="13">
        <v>0</v>
      </c>
      <c r="BH174" s="13">
        <v>0</v>
      </c>
      <c r="BI174" s="13">
        <v>0</v>
      </c>
      <c r="BJ174" s="13">
        <v>0</v>
      </c>
      <c r="BK174" s="13">
        <v>0</v>
      </c>
      <c r="BL174" s="13">
        <v>0.18</v>
      </c>
      <c r="BM174" s="13">
        <v>0</v>
      </c>
      <c r="BN174" s="13">
        <v>0.1</v>
      </c>
      <c r="BO174" s="13">
        <v>0.01</v>
      </c>
      <c r="BP174" s="13">
        <v>0.02</v>
      </c>
      <c r="BQ174" s="13">
        <v>0</v>
      </c>
      <c r="BR174" s="13">
        <v>0</v>
      </c>
      <c r="BS174" s="13">
        <v>0</v>
      </c>
      <c r="BT174" s="13">
        <v>0.56999999999999995</v>
      </c>
      <c r="BU174" s="13">
        <v>0</v>
      </c>
      <c r="BV174" s="13">
        <v>0</v>
      </c>
      <c r="BW174" s="13">
        <v>1.69</v>
      </c>
      <c r="BX174" s="13">
        <v>0.01</v>
      </c>
      <c r="BY174" s="13">
        <v>0</v>
      </c>
      <c r="BZ174" s="13">
        <v>0</v>
      </c>
      <c r="CA174" s="13">
        <v>0</v>
      </c>
      <c r="CB174" s="13">
        <v>0</v>
      </c>
      <c r="CC174" s="13">
        <v>20.84</v>
      </c>
    </row>
    <row r="175" spans="2:81" x14ac:dyDescent="0.25">
      <c r="B175" s="83"/>
      <c r="C175" s="24"/>
      <c r="D175" s="84"/>
      <c r="E175" s="84"/>
      <c r="F175" s="84"/>
      <c r="G175" s="84"/>
      <c r="H175" s="84"/>
      <c r="I175" s="84"/>
      <c r="J175" s="84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  <c r="AV175" s="92"/>
      <c r="AW175" s="92"/>
      <c r="AX175" s="92"/>
      <c r="AY175" s="92"/>
      <c r="AZ175" s="92"/>
      <c r="BA175" s="92"/>
      <c r="BB175" s="92"/>
      <c r="BC175" s="92"/>
      <c r="BD175" s="92"/>
      <c r="BE175" s="92"/>
      <c r="BF175" s="92"/>
      <c r="BG175" s="92"/>
      <c r="BH175" s="92"/>
      <c r="BI175" s="92"/>
      <c r="BJ175" s="92"/>
      <c r="BK175" s="92"/>
      <c r="BL175" s="92"/>
      <c r="BM175" s="92"/>
      <c r="BN175" s="92"/>
      <c r="BO175" s="92"/>
      <c r="BP175" s="92"/>
      <c r="BQ175" s="92"/>
      <c r="BR175" s="92"/>
      <c r="BS175" s="92"/>
      <c r="BT175" s="92"/>
      <c r="BU175" s="92"/>
      <c r="BV175" s="92"/>
      <c r="BW175" s="92"/>
      <c r="BX175" s="92"/>
      <c r="BY175" s="92"/>
      <c r="BZ175" s="92"/>
      <c r="CA175" s="92"/>
      <c r="CB175" s="92"/>
      <c r="CC175" s="92"/>
    </row>
    <row r="176" spans="2:81" x14ac:dyDescent="0.25">
      <c r="B176" s="105" t="s">
        <v>233</v>
      </c>
      <c r="C176" s="105"/>
      <c r="D176" s="105" t="s">
        <v>234</v>
      </c>
      <c r="E176" s="105"/>
      <c r="F176" s="105"/>
      <c r="G176" s="105"/>
      <c r="H176" s="105"/>
      <c r="I176" s="105"/>
      <c r="J176" s="106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  <c r="AV176" s="92"/>
      <c r="AW176" s="92"/>
      <c r="AX176" s="92"/>
      <c r="AY176" s="92"/>
      <c r="AZ176" s="92"/>
      <c r="BA176" s="92"/>
      <c r="BB176" s="92"/>
      <c r="BC176" s="92"/>
      <c r="BD176" s="92"/>
      <c r="BE176" s="92"/>
      <c r="BF176" s="92"/>
      <c r="BG176" s="92"/>
      <c r="BH176" s="92"/>
      <c r="BI176" s="92"/>
      <c r="BJ176" s="92"/>
      <c r="BK176" s="92"/>
      <c r="BL176" s="92"/>
      <c r="BM176" s="92"/>
      <c r="BN176" s="92"/>
      <c r="BO176" s="92"/>
      <c r="BP176" s="92"/>
      <c r="BQ176" s="92"/>
      <c r="BR176" s="92"/>
      <c r="BS176" s="92"/>
      <c r="BT176" s="92"/>
      <c r="BU176" s="92"/>
      <c r="BV176" s="92"/>
      <c r="BW176" s="92"/>
      <c r="BX176" s="92"/>
      <c r="BY176" s="92"/>
      <c r="BZ176" s="92"/>
      <c r="CA176" s="92"/>
      <c r="CB176" s="92"/>
      <c r="CC176" s="92"/>
    </row>
    <row r="177" spans="2:81" x14ac:dyDescent="0.25">
      <c r="B177" s="105"/>
      <c r="C177" s="105"/>
      <c r="D177" s="105"/>
      <c r="E177" s="105"/>
      <c r="F177" s="105"/>
      <c r="G177" s="105"/>
      <c r="H177" s="105"/>
      <c r="I177" s="105"/>
      <c r="J177" s="106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  <c r="AV177" s="92"/>
      <c r="AW177" s="92"/>
      <c r="AX177" s="92"/>
      <c r="AY177" s="92"/>
      <c r="AZ177" s="92"/>
      <c r="BA177" s="92"/>
      <c r="BB177" s="92"/>
      <c r="BC177" s="92"/>
      <c r="BD177" s="92"/>
      <c r="BE177" s="92"/>
      <c r="BF177" s="92"/>
      <c r="BG177" s="92"/>
      <c r="BH177" s="92"/>
      <c r="BI177" s="92"/>
      <c r="BJ177" s="92"/>
      <c r="BK177" s="92"/>
      <c r="BL177" s="92"/>
      <c r="BM177" s="92"/>
      <c r="BN177" s="92"/>
      <c r="BO177" s="92"/>
      <c r="BP177" s="92"/>
      <c r="BQ177" s="92"/>
      <c r="BR177" s="92"/>
      <c r="BS177" s="92"/>
      <c r="BT177" s="92"/>
      <c r="BU177" s="92"/>
      <c r="BV177" s="92"/>
      <c r="BW177" s="92"/>
      <c r="BX177" s="92"/>
      <c r="BY177" s="92"/>
      <c r="BZ177" s="92"/>
      <c r="CA177" s="92"/>
      <c r="CB177" s="92"/>
      <c r="CC177" s="92"/>
    </row>
    <row r="178" spans="2:81" x14ac:dyDescent="0.25">
      <c r="B178" s="105"/>
      <c r="C178" s="105"/>
      <c r="D178" s="105"/>
      <c r="E178" s="105"/>
      <c r="F178" s="105"/>
      <c r="G178" s="105"/>
      <c r="H178" s="105"/>
      <c r="I178" s="105"/>
      <c r="J178" s="106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  <c r="AV178" s="92"/>
      <c r="AW178" s="92"/>
      <c r="AX178" s="92"/>
      <c r="AY178" s="92"/>
      <c r="AZ178" s="92"/>
      <c r="BA178" s="92"/>
      <c r="BB178" s="92"/>
      <c r="BC178" s="92"/>
      <c r="BD178" s="92"/>
      <c r="BE178" s="92"/>
      <c r="BF178" s="92"/>
      <c r="BG178" s="92"/>
      <c r="BH178" s="92"/>
      <c r="BI178" s="92"/>
      <c r="BJ178" s="92"/>
      <c r="BK178" s="92"/>
      <c r="BL178" s="92"/>
      <c r="BM178" s="92"/>
      <c r="BN178" s="92"/>
      <c r="BO178" s="92"/>
      <c r="BP178" s="92"/>
      <c r="BQ178" s="92"/>
      <c r="BR178" s="92"/>
      <c r="BS178" s="92"/>
      <c r="BT178" s="92"/>
      <c r="BU178" s="92"/>
      <c r="BV178" s="92"/>
      <c r="BW178" s="92"/>
      <c r="BX178" s="92"/>
      <c r="BY178" s="92"/>
      <c r="BZ178" s="92"/>
      <c r="CA178" s="92"/>
      <c r="CB178" s="92"/>
      <c r="CC178" s="92"/>
    </row>
    <row r="179" spans="2:81" x14ac:dyDescent="0.25">
      <c r="B179" s="105"/>
      <c r="C179" s="105"/>
      <c r="D179" s="105"/>
      <c r="E179" s="105"/>
      <c r="F179" s="105"/>
      <c r="G179" s="105"/>
      <c r="H179" s="105"/>
      <c r="I179" s="105"/>
      <c r="J179" s="106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2"/>
      <c r="AW179" s="92"/>
      <c r="AX179" s="92"/>
      <c r="AY179" s="92"/>
      <c r="AZ179" s="92"/>
      <c r="BA179" s="92"/>
      <c r="BB179" s="92"/>
      <c r="BC179" s="92"/>
      <c r="BD179" s="92"/>
      <c r="BE179" s="92"/>
      <c r="BF179" s="92"/>
      <c r="BG179" s="92"/>
      <c r="BH179" s="92"/>
      <c r="BI179" s="92"/>
      <c r="BJ179" s="92"/>
      <c r="BK179" s="92"/>
      <c r="BL179" s="92"/>
      <c r="BM179" s="92"/>
      <c r="BN179" s="92"/>
      <c r="BO179" s="92"/>
      <c r="BP179" s="92"/>
      <c r="BQ179" s="92"/>
      <c r="BR179" s="92"/>
      <c r="BS179" s="92"/>
      <c r="BT179" s="92"/>
      <c r="BU179" s="92"/>
      <c r="BV179" s="92"/>
      <c r="BW179" s="92"/>
      <c r="BX179" s="92"/>
      <c r="BY179" s="92"/>
      <c r="BZ179" s="92"/>
      <c r="CA179" s="92"/>
      <c r="CB179" s="92"/>
      <c r="CC179" s="92"/>
    </row>
    <row r="180" spans="2:81" x14ac:dyDescent="0.25">
      <c r="K180" s="84">
        <v>3.78</v>
      </c>
      <c r="L180" s="84">
        <v>1.76</v>
      </c>
      <c r="M180" s="84">
        <v>0</v>
      </c>
      <c r="N180" s="84">
        <v>0</v>
      </c>
      <c r="O180" s="84">
        <v>23.35</v>
      </c>
      <c r="P180" s="84">
        <v>55.02</v>
      </c>
      <c r="Q180" s="84">
        <v>3.31</v>
      </c>
      <c r="R180" s="84">
        <v>0</v>
      </c>
      <c r="S180" s="84">
        <v>0</v>
      </c>
      <c r="T180" s="84">
        <v>0.72</v>
      </c>
      <c r="U180" s="84">
        <v>1.98</v>
      </c>
      <c r="V180" s="84">
        <v>462.65</v>
      </c>
      <c r="W180" s="84">
        <v>136.22</v>
      </c>
      <c r="X180" s="84">
        <v>106.05</v>
      </c>
      <c r="Y180" s="84">
        <v>19.8</v>
      </c>
      <c r="Z180" s="84">
        <v>124.29</v>
      </c>
      <c r="AA180" s="84">
        <v>1.28</v>
      </c>
      <c r="AB180" s="84">
        <v>22.46</v>
      </c>
      <c r="AC180" s="84">
        <v>21.08</v>
      </c>
      <c r="AD180" s="84">
        <v>41.93</v>
      </c>
      <c r="AE180" s="84">
        <v>2.7</v>
      </c>
      <c r="AF180" s="84">
        <v>0.1</v>
      </c>
      <c r="AG180" s="84">
        <v>0.08</v>
      </c>
      <c r="AH180" s="84">
        <v>0.78</v>
      </c>
      <c r="AI180" s="84">
        <v>3.35</v>
      </c>
      <c r="AJ180" s="84">
        <v>1.18</v>
      </c>
      <c r="AK180" s="26">
        <v>0</v>
      </c>
      <c r="AL180" s="26">
        <v>525.04999999999995</v>
      </c>
      <c r="AM180" s="26">
        <v>459.93</v>
      </c>
      <c r="AN180" s="26">
        <v>864.59</v>
      </c>
      <c r="AO180" s="26">
        <v>366.01</v>
      </c>
      <c r="AP180" s="26">
        <v>180.47</v>
      </c>
      <c r="AQ180" s="26">
        <v>345.96</v>
      </c>
      <c r="AR180" s="26">
        <v>139.96</v>
      </c>
      <c r="AS180" s="26">
        <v>524.59</v>
      </c>
      <c r="AT180" s="26">
        <v>332</v>
      </c>
      <c r="AU180" s="26">
        <v>394.49</v>
      </c>
      <c r="AV180" s="26">
        <v>409.22</v>
      </c>
      <c r="AW180" s="26">
        <v>217.39</v>
      </c>
      <c r="AX180" s="26">
        <v>324.60000000000002</v>
      </c>
      <c r="AY180" s="26">
        <v>2836.75</v>
      </c>
      <c r="AZ180" s="26">
        <v>2.86</v>
      </c>
      <c r="BA180" s="26">
        <v>967.87</v>
      </c>
      <c r="BB180" s="26">
        <v>504.26</v>
      </c>
      <c r="BC180" s="26">
        <v>334.15</v>
      </c>
      <c r="BD180" s="26">
        <v>182.28</v>
      </c>
      <c r="BE180" s="26">
        <v>0.09</v>
      </c>
      <c r="BF180" s="26">
        <v>0.05</v>
      </c>
      <c r="BG180" s="26">
        <v>0.05</v>
      </c>
      <c r="BH180" s="26">
        <v>0.12</v>
      </c>
      <c r="BI180" s="26">
        <v>0.14000000000000001</v>
      </c>
      <c r="BJ180" s="26">
        <v>0.48</v>
      </c>
      <c r="BK180" s="26">
        <v>0.03</v>
      </c>
      <c r="BL180" s="26">
        <v>1.44</v>
      </c>
      <c r="BM180" s="26">
        <v>0.01</v>
      </c>
      <c r="BN180" s="26">
        <v>0.43</v>
      </c>
      <c r="BO180" s="26">
        <v>0.01</v>
      </c>
      <c r="BP180" s="26">
        <v>0.02</v>
      </c>
      <c r="BQ180" s="26">
        <v>0</v>
      </c>
      <c r="BR180" s="26">
        <v>0.08</v>
      </c>
      <c r="BS180" s="26">
        <v>0.13</v>
      </c>
      <c r="BT180" s="26">
        <v>1.51</v>
      </c>
      <c r="BU180" s="26">
        <v>0</v>
      </c>
      <c r="BV180" s="26">
        <v>0</v>
      </c>
      <c r="BW180" s="26">
        <v>1.96</v>
      </c>
      <c r="BX180" s="26">
        <v>0.02</v>
      </c>
      <c r="BY180" s="26">
        <v>0</v>
      </c>
      <c r="BZ180" s="26">
        <v>0</v>
      </c>
      <c r="CA180" s="26">
        <v>0</v>
      </c>
      <c r="CB180" s="26">
        <v>0</v>
      </c>
      <c r="CC180" s="26">
        <v>338.29</v>
      </c>
    </row>
    <row r="181" spans="2:81" x14ac:dyDescent="0.25">
      <c r="B181" s="85" t="s">
        <v>5</v>
      </c>
      <c r="C181" s="85"/>
      <c r="D181" s="85"/>
      <c r="E181" s="85"/>
      <c r="F181" s="85"/>
      <c r="G181" s="85"/>
      <c r="H181" s="85"/>
      <c r="I181" s="85"/>
      <c r="J181" s="85"/>
      <c r="K181" s="84">
        <v>15.8</v>
      </c>
      <c r="L181" s="84">
        <v>5.94</v>
      </c>
      <c r="M181" s="84">
        <v>0</v>
      </c>
      <c r="N181" s="84">
        <v>0</v>
      </c>
      <c r="O181" s="84">
        <v>79.41</v>
      </c>
      <c r="P181" s="84">
        <v>162.56</v>
      </c>
      <c r="Q181" s="84">
        <v>14.79</v>
      </c>
      <c r="R181" s="84">
        <v>0</v>
      </c>
      <c r="S181" s="84">
        <v>0</v>
      </c>
      <c r="T181" s="84">
        <v>2.46</v>
      </c>
      <c r="U181" s="84">
        <v>10.55</v>
      </c>
      <c r="V181" s="84">
        <v>1837.54</v>
      </c>
      <c r="W181" s="84">
        <v>1193.68</v>
      </c>
      <c r="X181" s="84">
        <v>501.04</v>
      </c>
      <c r="Y181" s="84">
        <v>156.58000000000001</v>
      </c>
      <c r="Z181" s="84">
        <v>755.05</v>
      </c>
      <c r="AA181" s="84">
        <v>10.59</v>
      </c>
      <c r="AB181" s="84">
        <v>4065.87</v>
      </c>
      <c r="AC181" s="84">
        <v>1683.22</v>
      </c>
      <c r="AD181" s="84">
        <v>4445.5600000000004</v>
      </c>
      <c r="AE181" s="84">
        <v>8.08</v>
      </c>
      <c r="AF181" s="84">
        <v>0.56000000000000005</v>
      </c>
      <c r="AG181" s="84">
        <v>1.35</v>
      </c>
      <c r="AH181" s="84">
        <v>7.34</v>
      </c>
      <c r="AI181" s="84">
        <v>18.39</v>
      </c>
      <c r="AJ181" s="84">
        <v>24.41</v>
      </c>
      <c r="AK181" s="26">
        <v>0.2</v>
      </c>
      <c r="AL181" s="26">
        <v>2469.52</v>
      </c>
      <c r="AM181" s="26">
        <v>2120.46</v>
      </c>
      <c r="AN181" s="26">
        <v>3721.49</v>
      </c>
      <c r="AO181" s="26">
        <v>2265.2199999999998</v>
      </c>
      <c r="AP181" s="26">
        <v>872.2</v>
      </c>
      <c r="AQ181" s="26">
        <v>1661.39</v>
      </c>
      <c r="AR181" s="26">
        <v>615.44000000000005</v>
      </c>
      <c r="AS181" s="26">
        <v>2280.11</v>
      </c>
      <c r="AT181" s="26">
        <v>1162.8900000000001</v>
      </c>
      <c r="AU181" s="26">
        <v>1523.82</v>
      </c>
      <c r="AV181" s="26">
        <v>1775.51</v>
      </c>
      <c r="AW181" s="26">
        <v>881.47</v>
      </c>
      <c r="AX181" s="26">
        <v>1105.8699999999999</v>
      </c>
      <c r="AY181" s="26">
        <v>7642.11</v>
      </c>
      <c r="AZ181" s="26">
        <v>2.86</v>
      </c>
      <c r="BA181" s="26">
        <v>2596.79</v>
      </c>
      <c r="BB181" s="26">
        <v>1455.12</v>
      </c>
      <c r="BC181" s="26">
        <v>1370.47</v>
      </c>
      <c r="BD181" s="26">
        <v>597.22</v>
      </c>
      <c r="BE181" s="26">
        <v>0.3</v>
      </c>
      <c r="BF181" s="26">
        <v>0.15</v>
      </c>
      <c r="BG181" s="26">
        <v>0.14000000000000001</v>
      </c>
      <c r="BH181" s="26">
        <v>0.35</v>
      </c>
      <c r="BI181" s="26">
        <v>0.41</v>
      </c>
      <c r="BJ181" s="26">
        <v>1.45</v>
      </c>
      <c r="BK181" s="26">
        <v>0.06</v>
      </c>
      <c r="BL181" s="26">
        <v>4.5199999999999996</v>
      </c>
      <c r="BM181" s="26">
        <v>0.02</v>
      </c>
      <c r="BN181" s="26">
        <v>1.44</v>
      </c>
      <c r="BO181" s="26">
        <v>0.05</v>
      </c>
      <c r="BP181" s="26">
        <v>0.06</v>
      </c>
      <c r="BQ181" s="26">
        <v>0</v>
      </c>
      <c r="BR181" s="26">
        <v>0.25</v>
      </c>
      <c r="BS181" s="26">
        <v>0.39</v>
      </c>
      <c r="BT181" s="26">
        <v>5.49</v>
      </c>
      <c r="BU181" s="26">
        <v>0</v>
      </c>
      <c r="BV181" s="26">
        <v>0</v>
      </c>
      <c r="BW181" s="26">
        <v>6.3</v>
      </c>
      <c r="BX181" s="26">
        <v>0.06</v>
      </c>
      <c r="BY181" s="26">
        <v>0</v>
      </c>
      <c r="BZ181" s="26">
        <v>0</v>
      </c>
      <c r="CA181" s="26">
        <v>0</v>
      </c>
      <c r="CB181" s="26">
        <v>0</v>
      </c>
      <c r="CC181" s="26">
        <v>1452.14</v>
      </c>
    </row>
    <row r="182" spans="2:81" ht="15.75" customHeight="1" x14ac:dyDescent="0.25">
      <c r="B182" s="112" t="s">
        <v>152</v>
      </c>
      <c r="C182" s="112"/>
      <c r="D182" s="109" t="s">
        <v>235</v>
      </c>
      <c r="E182" s="109"/>
      <c r="F182" s="107">
        <v>45590</v>
      </c>
      <c r="G182" s="108"/>
      <c r="H182" s="108"/>
      <c r="I182" s="1"/>
      <c r="J182" s="1" t="s">
        <v>184</v>
      </c>
    </row>
    <row r="183" spans="2:8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  <c r="AN183" s="85"/>
      <c r="AO183" s="85"/>
      <c r="AP183" s="85"/>
      <c r="AQ183" s="85"/>
      <c r="AR183" s="85"/>
      <c r="AS183" s="85"/>
      <c r="AT183" s="85"/>
      <c r="AU183" s="85"/>
      <c r="AV183" s="85"/>
      <c r="AW183" s="85"/>
      <c r="AX183" s="85"/>
      <c r="AY183" s="85"/>
      <c r="AZ183" s="85"/>
      <c r="BA183" s="85"/>
      <c r="BB183" s="85"/>
      <c r="BC183" s="85"/>
      <c r="BD183" s="85"/>
      <c r="BE183" s="85"/>
      <c r="BF183" s="85"/>
      <c r="BG183" s="85"/>
      <c r="BH183" s="85"/>
      <c r="BI183" s="85"/>
      <c r="BJ183" s="85"/>
      <c r="BK183" s="85"/>
      <c r="BL183" s="85"/>
      <c r="BM183" s="85"/>
      <c r="BN183" s="85"/>
      <c r="BO183" s="85"/>
      <c r="BP183" s="85"/>
      <c r="BQ183" s="85"/>
      <c r="BR183" s="85"/>
      <c r="BS183" s="85"/>
      <c r="BT183" s="85"/>
      <c r="BU183" s="85"/>
      <c r="BV183" s="85"/>
      <c r="BW183" s="85"/>
      <c r="BX183" s="85"/>
      <c r="BY183" s="85"/>
      <c r="BZ183" s="85"/>
      <c r="CA183" s="85"/>
      <c r="CB183" s="85"/>
      <c r="CC183" s="85"/>
    </row>
    <row r="184" spans="2:81" x14ac:dyDescent="0.25">
      <c r="B184" s="110" t="s">
        <v>84</v>
      </c>
      <c r="C184" s="104" t="s">
        <v>85</v>
      </c>
      <c r="D184" s="104" t="s">
        <v>78</v>
      </c>
      <c r="E184" s="104" t="s">
        <v>1</v>
      </c>
      <c r="F184" s="104"/>
      <c r="G184" s="104" t="s">
        <v>6</v>
      </c>
      <c r="H184" s="104"/>
      <c r="I184" s="104" t="s">
        <v>79</v>
      </c>
      <c r="J184" s="104" t="s">
        <v>4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03">
        <f>IF(Дата_Сост&lt;&gt;"",Дата_Сост,"")</f>
        <v>45323.547106481485</v>
      </c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  <c r="BD184" s="103"/>
      <c r="BE184" s="103"/>
      <c r="BF184" s="103"/>
      <c r="BG184" s="103"/>
      <c r="BH184" s="103"/>
      <c r="BI184" s="103"/>
      <c r="BJ184" s="103"/>
      <c r="BK184" s="103"/>
      <c r="BL184" s="103"/>
      <c r="BM184" s="103"/>
      <c r="BN184" s="103"/>
      <c r="BO184" s="103"/>
      <c r="BP184" s="103"/>
      <c r="BQ184" s="103"/>
      <c r="BR184" s="103"/>
      <c r="BS184" s="103"/>
      <c r="BT184" s="103"/>
      <c r="BU184" s="103"/>
      <c r="BV184" s="103"/>
      <c r="BW184" s="103"/>
      <c r="BX184" s="103"/>
      <c r="BY184" s="103"/>
      <c r="BZ184" s="103"/>
      <c r="CA184" s="103"/>
      <c r="CB184" s="103"/>
      <c r="CC184" s="103"/>
    </row>
    <row r="185" spans="2:81" ht="31.5" x14ac:dyDescent="0.25">
      <c r="B185" s="111"/>
      <c r="C185" s="104"/>
      <c r="D185" s="104"/>
      <c r="E185" s="14" t="s">
        <v>0</v>
      </c>
      <c r="F185" s="14" t="s">
        <v>2</v>
      </c>
      <c r="G185" s="14" t="s">
        <v>0</v>
      </c>
      <c r="H185" s="14" t="s">
        <v>3</v>
      </c>
      <c r="I185" s="104"/>
      <c r="J185" s="10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2:81" x14ac:dyDescent="0.25">
      <c r="B186" s="77"/>
      <c r="C186" s="15" t="s">
        <v>89</v>
      </c>
      <c r="D186" s="78"/>
      <c r="E186" s="78"/>
      <c r="F186" s="78"/>
      <c r="G186" s="78"/>
      <c r="H186" s="78"/>
      <c r="I186" s="78"/>
      <c r="J186" s="78"/>
      <c r="K186" s="10" t="s">
        <v>7</v>
      </c>
      <c r="L186" s="10" t="s">
        <v>8</v>
      </c>
      <c r="M186" s="10" t="s">
        <v>70</v>
      </c>
      <c r="N186" s="10" t="s">
        <v>9</v>
      </c>
      <c r="O186" s="10" t="s">
        <v>10</v>
      </c>
      <c r="P186" s="10" t="s">
        <v>11</v>
      </c>
      <c r="Q186" s="10" t="s">
        <v>12</v>
      </c>
      <c r="R186" s="10" t="s">
        <v>13</v>
      </c>
      <c r="S186" s="10" t="s">
        <v>14</v>
      </c>
      <c r="T186" s="10" t="s">
        <v>15</v>
      </c>
      <c r="U186" s="10" t="s">
        <v>16</v>
      </c>
      <c r="V186" s="10" t="s">
        <v>17</v>
      </c>
      <c r="W186" s="10" t="s">
        <v>18</v>
      </c>
      <c r="X186" s="104" t="s">
        <v>75</v>
      </c>
      <c r="Y186" s="104"/>
      <c r="Z186" s="104"/>
      <c r="AA186" s="104"/>
      <c r="AB186" s="12" t="s">
        <v>74</v>
      </c>
      <c r="AC186" s="12"/>
      <c r="AD186" s="12"/>
      <c r="AE186" s="12"/>
      <c r="AF186" s="12"/>
      <c r="AG186" s="12"/>
      <c r="AH186" s="12"/>
      <c r="AI186" s="12"/>
      <c r="AJ186" s="104" t="s">
        <v>86</v>
      </c>
      <c r="AK186" s="13" t="s">
        <v>26</v>
      </c>
      <c r="AL186" s="13" t="s">
        <v>27</v>
      </c>
      <c r="AM186" s="13" t="s">
        <v>28</v>
      </c>
      <c r="AN186" s="13" t="s">
        <v>29</v>
      </c>
      <c r="AO186" s="13" t="s">
        <v>30</v>
      </c>
      <c r="AP186" s="13" t="s">
        <v>31</v>
      </c>
      <c r="AQ186" s="13" t="s">
        <v>32</v>
      </c>
      <c r="AR186" s="13" t="s">
        <v>33</v>
      </c>
      <c r="AS186" s="13" t="s">
        <v>34</v>
      </c>
      <c r="AT186" s="13" t="s">
        <v>35</v>
      </c>
      <c r="AU186" s="13" t="s">
        <v>36</v>
      </c>
      <c r="AV186" s="13" t="s">
        <v>37</v>
      </c>
      <c r="AW186" s="13" t="s">
        <v>38</v>
      </c>
      <c r="AX186" s="13" t="s">
        <v>39</v>
      </c>
      <c r="AY186" s="13" t="s">
        <v>40</v>
      </c>
      <c r="AZ186" s="13" t="s">
        <v>41</v>
      </c>
      <c r="BA186" s="13" t="s">
        <v>42</v>
      </c>
      <c r="BB186" s="13" t="s">
        <v>43</v>
      </c>
      <c r="BC186" s="13" t="s">
        <v>44</v>
      </c>
      <c r="BD186" s="13" t="s">
        <v>45</v>
      </c>
      <c r="BE186" s="13" t="s">
        <v>46</v>
      </c>
      <c r="BF186" s="13" t="s">
        <v>47</v>
      </c>
      <c r="BG186" s="13" t="s">
        <v>48</v>
      </c>
      <c r="BH186" s="13" t="s">
        <v>49</v>
      </c>
      <c r="BI186" s="13" t="s">
        <v>50</v>
      </c>
      <c r="BJ186" s="13" t="s">
        <v>51</v>
      </c>
      <c r="BK186" s="13" t="s">
        <v>52</v>
      </c>
      <c r="BL186" s="13" t="s">
        <v>53</v>
      </c>
      <c r="BM186" s="13" t="s">
        <v>54</v>
      </c>
      <c r="BN186" s="13" t="s">
        <v>55</v>
      </c>
      <c r="BO186" s="13" t="s">
        <v>56</v>
      </c>
      <c r="BP186" s="13" t="s">
        <v>57</v>
      </c>
      <c r="BQ186" s="13" t="s">
        <v>58</v>
      </c>
      <c r="BR186" s="13" t="s">
        <v>59</v>
      </c>
      <c r="BS186" s="13" t="s">
        <v>60</v>
      </c>
      <c r="BT186" s="13" t="s">
        <v>61</v>
      </c>
      <c r="BU186" s="13" t="s">
        <v>62</v>
      </c>
      <c r="BV186" s="13" t="s">
        <v>63</v>
      </c>
      <c r="BW186" s="13" t="s">
        <v>64</v>
      </c>
      <c r="BX186" s="13" t="s">
        <v>65</v>
      </c>
      <c r="BY186" s="13" t="s">
        <v>66</v>
      </c>
      <c r="BZ186" s="13" t="s">
        <v>67</v>
      </c>
      <c r="CA186" s="13" t="s">
        <v>68</v>
      </c>
      <c r="CB186" s="13" t="s">
        <v>69</v>
      </c>
      <c r="CC186" s="13"/>
    </row>
    <row r="187" spans="2:81" ht="18.75" x14ac:dyDescent="0.25">
      <c r="B187" s="79" t="str">
        <f>"5/4"</f>
        <v>5/4</v>
      </c>
      <c r="C187" s="20" t="s">
        <v>185</v>
      </c>
      <c r="D187" s="80" t="str">
        <f>"180"</f>
        <v>180</v>
      </c>
      <c r="E187" s="80">
        <v>4.78</v>
      </c>
      <c r="F187" s="80">
        <v>2.12</v>
      </c>
      <c r="G187" s="80">
        <v>4.58</v>
      </c>
      <c r="H187" s="80">
        <v>0.28999999999999998</v>
      </c>
      <c r="I187" s="80">
        <v>26.52</v>
      </c>
      <c r="J187" s="80">
        <v>165.00784679999998</v>
      </c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 t="s">
        <v>19</v>
      </c>
      <c r="Y187" s="10" t="s">
        <v>20</v>
      </c>
      <c r="Z187" s="10" t="s">
        <v>21</v>
      </c>
      <c r="AA187" s="10" t="s">
        <v>22</v>
      </c>
      <c r="AB187" s="10" t="s">
        <v>71</v>
      </c>
      <c r="AC187" s="10" t="s">
        <v>23</v>
      </c>
      <c r="AD187" s="10" t="s">
        <v>72</v>
      </c>
      <c r="AE187" s="10" t="s">
        <v>73</v>
      </c>
      <c r="AF187" s="10" t="s">
        <v>76</v>
      </c>
      <c r="AG187" s="10" t="s">
        <v>77</v>
      </c>
      <c r="AH187" s="10" t="s">
        <v>24</v>
      </c>
      <c r="AI187" s="10" t="s">
        <v>25</v>
      </c>
      <c r="AJ187" s="104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</row>
    <row r="188" spans="2:81" x14ac:dyDescent="0.25">
      <c r="B188" s="79" t="str">
        <f>"36/10"</f>
        <v>36/10</v>
      </c>
      <c r="C188" s="20" t="s">
        <v>186</v>
      </c>
      <c r="D188" s="80" t="str">
        <f>"180"</f>
        <v>180</v>
      </c>
      <c r="E188" s="80">
        <v>3.28</v>
      </c>
      <c r="F188" s="80">
        <v>2.61</v>
      </c>
      <c r="G188" s="80">
        <v>3.01</v>
      </c>
      <c r="H188" s="80">
        <v>0.54</v>
      </c>
      <c r="I188" s="80">
        <v>21.69</v>
      </c>
      <c r="J188" s="80">
        <v>121.29052319999998</v>
      </c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</row>
    <row r="189" spans="2:81" x14ac:dyDescent="0.25">
      <c r="B189" s="79" t="str">
        <f>"4/13"</f>
        <v>4/13</v>
      </c>
      <c r="C189" s="20" t="s">
        <v>187</v>
      </c>
      <c r="D189" s="80" t="str">
        <f>"10"</f>
        <v>10</v>
      </c>
      <c r="E189" s="80">
        <v>2.63</v>
      </c>
      <c r="F189" s="80">
        <v>2.63</v>
      </c>
      <c r="G189" s="80">
        <v>2.66</v>
      </c>
      <c r="H189" s="80">
        <v>0</v>
      </c>
      <c r="I189" s="80">
        <v>0</v>
      </c>
      <c r="J189" s="80">
        <v>35.06</v>
      </c>
      <c r="K189" s="80">
        <v>3.92</v>
      </c>
      <c r="L189" s="80">
        <v>0.1</v>
      </c>
      <c r="M189" s="80">
        <v>0</v>
      </c>
      <c r="N189" s="80">
        <v>0</v>
      </c>
      <c r="O189" s="80">
        <v>7.19</v>
      </c>
      <c r="P189" s="80">
        <v>0</v>
      </c>
      <c r="Q189" s="80">
        <v>0.51</v>
      </c>
      <c r="R189" s="80">
        <v>0</v>
      </c>
      <c r="S189" s="80">
        <v>0</v>
      </c>
      <c r="T189" s="80">
        <v>0.09</v>
      </c>
      <c r="U189" s="80">
        <v>1.32</v>
      </c>
      <c r="V189" s="80">
        <v>221.53</v>
      </c>
      <c r="W189" s="80">
        <v>154.65</v>
      </c>
      <c r="X189" s="80">
        <v>109.74</v>
      </c>
      <c r="Y189" s="80">
        <v>13.08</v>
      </c>
      <c r="Z189" s="80">
        <v>76.48</v>
      </c>
      <c r="AA189" s="80">
        <v>0.16</v>
      </c>
      <c r="AB189" s="80">
        <v>21.6</v>
      </c>
      <c r="AC189" s="80">
        <v>18</v>
      </c>
      <c r="AD189" s="80">
        <v>40.049999999999997</v>
      </c>
      <c r="AE189" s="80">
        <v>0.05</v>
      </c>
      <c r="AF189" s="80">
        <v>0.03</v>
      </c>
      <c r="AG189" s="80">
        <v>0.12</v>
      </c>
      <c r="AH189" s="80">
        <v>0.13</v>
      </c>
      <c r="AI189" s="80">
        <v>0.73</v>
      </c>
      <c r="AJ189" s="80">
        <v>2.41</v>
      </c>
      <c r="AK189" s="22">
        <v>0</v>
      </c>
      <c r="AL189" s="22">
        <v>139.68</v>
      </c>
      <c r="AM189" s="22">
        <v>137.94999999999999</v>
      </c>
      <c r="AN189" s="22">
        <v>236.72</v>
      </c>
      <c r="AO189" s="22">
        <v>189.73</v>
      </c>
      <c r="AP189" s="22">
        <v>63.32</v>
      </c>
      <c r="AQ189" s="22">
        <v>111.97</v>
      </c>
      <c r="AR189" s="22">
        <v>38.200000000000003</v>
      </c>
      <c r="AS189" s="22">
        <v>125.3</v>
      </c>
      <c r="AT189" s="22">
        <v>1.53</v>
      </c>
      <c r="AU189" s="22">
        <v>1.1100000000000001</v>
      </c>
      <c r="AV189" s="22">
        <v>2.4300000000000002</v>
      </c>
      <c r="AW189" s="22">
        <v>1.48</v>
      </c>
      <c r="AX189" s="22">
        <v>1.02</v>
      </c>
      <c r="AY189" s="22">
        <v>6.06</v>
      </c>
      <c r="AZ189" s="22">
        <v>0</v>
      </c>
      <c r="BA189" s="22">
        <v>2.0299999999999998</v>
      </c>
      <c r="BB189" s="22">
        <v>2.29</v>
      </c>
      <c r="BC189" s="22">
        <v>157.44</v>
      </c>
      <c r="BD189" s="22">
        <v>22.42</v>
      </c>
      <c r="BE189" s="22">
        <v>0.11</v>
      </c>
      <c r="BF189" s="22">
        <v>0.05</v>
      </c>
      <c r="BG189" s="22">
        <v>0.03</v>
      </c>
      <c r="BH189" s="22">
        <v>0.06</v>
      </c>
      <c r="BI189" s="22">
        <v>7.0000000000000007E-2</v>
      </c>
      <c r="BJ189" s="22">
        <v>0.31</v>
      </c>
      <c r="BK189" s="22">
        <v>0</v>
      </c>
      <c r="BL189" s="22">
        <v>0.88</v>
      </c>
      <c r="BM189" s="22">
        <v>0</v>
      </c>
      <c r="BN189" s="22">
        <v>0.27</v>
      </c>
      <c r="BO189" s="22">
        <v>0</v>
      </c>
      <c r="BP189" s="22">
        <v>0</v>
      </c>
      <c r="BQ189" s="22">
        <v>0</v>
      </c>
      <c r="BR189" s="22">
        <v>0.06</v>
      </c>
      <c r="BS189" s="22">
        <v>0.09</v>
      </c>
      <c r="BT189" s="22">
        <v>0.72</v>
      </c>
      <c r="BU189" s="22">
        <v>0</v>
      </c>
      <c r="BV189" s="22">
        <v>0</v>
      </c>
      <c r="BW189" s="22">
        <v>0.04</v>
      </c>
      <c r="BX189" s="22">
        <v>0.01</v>
      </c>
      <c r="BY189" s="22">
        <v>0</v>
      </c>
      <c r="BZ189" s="22">
        <v>0</v>
      </c>
      <c r="CA189" s="22">
        <v>0</v>
      </c>
      <c r="CB189" s="22">
        <v>0</v>
      </c>
      <c r="CC189" s="22">
        <v>182.28</v>
      </c>
    </row>
    <row r="190" spans="2:81" x14ac:dyDescent="0.25">
      <c r="B190" s="81" t="str">
        <f>"-"</f>
        <v>-</v>
      </c>
      <c r="C190" s="17" t="s">
        <v>158</v>
      </c>
      <c r="D190" s="82" t="str">
        <f>"40"</f>
        <v>40</v>
      </c>
      <c r="E190" s="82">
        <v>3.08</v>
      </c>
      <c r="F190" s="82">
        <v>0</v>
      </c>
      <c r="G190" s="82">
        <v>1.2</v>
      </c>
      <c r="H190" s="82">
        <v>1.2</v>
      </c>
      <c r="I190" s="82">
        <v>21.32</v>
      </c>
      <c r="J190" s="82">
        <v>107.80799999999999</v>
      </c>
      <c r="K190" s="80">
        <v>2.36</v>
      </c>
      <c r="L190" s="80">
        <v>0.11</v>
      </c>
      <c r="M190" s="80">
        <v>0</v>
      </c>
      <c r="N190" s="80">
        <v>0</v>
      </c>
      <c r="O190" s="80">
        <v>7.0000000000000007E-2</v>
      </c>
      <c r="P190" s="80">
        <v>0</v>
      </c>
      <c r="Q190" s="80">
        <v>0</v>
      </c>
      <c r="R190" s="80">
        <v>0</v>
      </c>
      <c r="S190" s="80">
        <v>0</v>
      </c>
      <c r="T190" s="80">
        <v>0</v>
      </c>
      <c r="U190" s="80">
        <v>7.0000000000000007E-2</v>
      </c>
      <c r="V190" s="80">
        <v>0.75</v>
      </c>
      <c r="W190" s="80">
        <v>1.5</v>
      </c>
      <c r="X190" s="80">
        <v>1.2</v>
      </c>
      <c r="Y190" s="80">
        <v>0</v>
      </c>
      <c r="Z190" s="80">
        <v>1.5</v>
      </c>
      <c r="AA190" s="80">
        <v>0.01</v>
      </c>
      <c r="AB190" s="80">
        <v>20</v>
      </c>
      <c r="AC190" s="80">
        <v>15</v>
      </c>
      <c r="AD190" s="80">
        <v>22.5</v>
      </c>
      <c r="AE190" s="80">
        <v>0.05</v>
      </c>
      <c r="AF190" s="80">
        <v>0</v>
      </c>
      <c r="AG190" s="80">
        <v>0.01</v>
      </c>
      <c r="AH190" s="80">
        <v>0.01</v>
      </c>
      <c r="AI190" s="80">
        <v>0.01</v>
      </c>
      <c r="AJ190" s="80">
        <v>0</v>
      </c>
      <c r="AK190" s="22">
        <v>0</v>
      </c>
      <c r="AL190" s="22">
        <v>2.1</v>
      </c>
      <c r="AM190" s="22">
        <v>2.0499999999999998</v>
      </c>
      <c r="AN190" s="22">
        <v>3.8</v>
      </c>
      <c r="AO190" s="22">
        <v>2.25</v>
      </c>
      <c r="AP190" s="22">
        <v>0.85</v>
      </c>
      <c r="AQ190" s="22">
        <v>2.35</v>
      </c>
      <c r="AR190" s="22">
        <v>2.15</v>
      </c>
      <c r="AS190" s="22">
        <v>2.1</v>
      </c>
      <c r="AT190" s="22">
        <v>1.8</v>
      </c>
      <c r="AU190" s="22">
        <v>1.3</v>
      </c>
      <c r="AV190" s="22">
        <v>2.85</v>
      </c>
      <c r="AW190" s="22">
        <v>1.75</v>
      </c>
      <c r="AX190" s="22">
        <v>1.2</v>
      </c>
      <c r="AY190" s="22">
        <v>7.1</v>
      </c>
      <c r="AZ190" s="22">
        <v>0</v>
      </c>
      <c r="BA190" s="22">
        <v>2.4</v>
      </c>
      <c r="BB190" s="22">
        <v>2.7</v>
      </c>
      <c r="BC190" s="22">
        <v>2.1</v>
      </c>
      <c r="BD190" s="22">
        <v>0.5</v>
      </c>
      <c r="BE190" s="22">
        <v>0.13</v>
      </c>
      <c r="BF190" s="22">
        <v>0.06</v>
      </c>
      <c r="BG190" s="22">
        <v>0.03</v>
      </c>
      <c r="BH190" s="22">
        <v>0.08</v>
      </c>
      <c r="BI190" s="22">
        <v>0.09</v>
      </c>
      <c r="BJ190" s="22">
        <v>0.4</v>
      </c>
      <c r="BK190" s="22">
        <v>0</v>
      </c>
      <c r="BL190" s="22">
        <v>1.1000000000000001</v>
      </c>
      <c r="BM190" s="22">
        <v>0</v>
      </c>
      <c r="BN190" s="22">
        <v>0.34</v>
      </c>
      <c r="BO190" s="22">
        <v>0</v>
      </c>
      <c r="BP190" s="22">
        <v>0</v>
      </c>
      <c r="BQ190" s="22">
        <v>0</v>
      </c>
      <c r="BR190" s="22">
        <v>0.08</v>
      </c>
      <c r="BS190" s="22">
        <v>0.12</v>
      </c>
      <c r="BT190" s="22">
        <v>0.9</v>
      </c>
      <c r="BU190" s="22">
        <v>0</v>
      </c>
      <c r="BV190" s="22">
        <v>0</v>
      </c>
      <c r="BW190" s="22">
        <v>0.05</v>
      </c>
      <c r="BX190" s="22">
        <v>0</v>
      </c>
      <c r="BY190" s="22">
        <v>0</v>
      </c>
      <c r="BZ190" s="22">
        <v>0</v>
      </c>
      <c r="CA190" s="22">
        <v>0</v>
      </c>
      <c r="CB190" s="22">
        <v>0</v>
      </c>
      <c r="CC190" s="22">
        <v>1.25</v>
      </c>
    </row>
    <row r="191" spans="2:81" x14ac:dyDescent="0.25">
      <c r="B191" s="83"/>
      <c r="C191" s="24" t="s">
        <v>94</v>
      </c>
      <c r="D191" s="84"/>
      <c r="E191" s="84">
        <v>13.76</v>
      </c>
      <c r="F191" s="84">
        <v>7.36</v>
      </c>
      <c r="G191" s="84">
        <v>11.45</v>
      </c>
      <c r="H191" s="84">
        <v>2.0299999999999998</v>
      </c>
      <c r="I191" s="84">
        <v>69.53</v>
      </c>
      <c r="J191" s="84">
        <v>429.17</v>
      </c>
      <c r="K191" s="80">
        <v>1.8</v>
      </c>
      <c r="L191" s="80">
        <v>0</v>
      </c>
      <c r="M191" s="80">
        <v>0</v>
      </c>
      <c r="N191" s="80">
        <v>0</v>
      </c>
      <c r="O191" s="80">
        <v>8.5500000000000007</v>
      </c>
      <c r="P191" s="80">
        <v>0</v>
      </c>
      <c r="Q191" s="80">
        <v>0</v>
      </c>
      <c r="R191" s="80">
        <v>0</v>
      </c>
      <c r="S191" s="80">
        <v>0</v>
      </c>
      <c r="T191" s="80">
        <v>0.09</v>
      </c>
      <c r="U191" s="80">
        <v>0.63</v>
      </c>
      <c r="V191" s="80">
        <v>44.59</v>
      </c>
      <c r="W191" s="80">
        <v>130.22</v>
      </c>
      <c r="X191" s="80">
        <v>104.89</v>
      </c>
      <c r="Y191" s="80">
        <v>11.97</v>
      </c>
      <c r="Z191" s="80">
        <v>75.33</v>
      </c>
      <c r="AA191" s="80">
        <v>0.1</v>
      </c>
      <c r="AB191" s="80">
        <v>18</v>
      </c>
      <c r="AC191" s="80">
        <v>8.1</v>
      </c>
      <c r="AD191" s="80">
        <v>19.8</v>
      </c>
      <c r="AE191" s="80">
        <v>0</v>
      </c>
      <c r="AF191" s="80">
        <v>0.03</v>
      </c>
      <c r="AG191" s="80">
        <v>0.12</v>
      </c>
      <c r="AH191" s="80">
        <v>0.08</v>
      </c>
      <c r="AI191" s="80">
        <v>0.72</v>
      </c>
      <c r="AJ191" s="80">
        <v>0.47</v>
      </c>
      <c r="AK191" s="22">
        <v>0</v>
      </c>
      <c r="AL191" s="22">
        <v>143.77000000000001</v>
      </c>
      <c r="AM191" s="22">
        <v>142</v>
      </c>
      <c r="AN191" s="22">
        <v>243.43</v>
      </c>
      <c r="AO191" s="22">
        <v>195.8</v>
      </c>
      <c r="AP191" s="22">
        <v>65.27</v>
      </c>
      <c r="AQ191" s="22">
        <v>114.66</v>
      </c>
      <c r="AR191" s="22">
        <v>37.93</v>
      </c>
      <c r="AS191" s="22">
        <v>128.77000000000001</v>
      </c>
      <c r="AT191" s="22">
        <v>0</v>
      </c>
      <c r="AU191" s="22">
        <v>0</v>
      </c>
      <c r="AV191" s="22">
        <v>0</v>
      </c>
      <c r="AW191" s="22">
        <v>0</v>
      </c>
      <c r="AX191" s="22">
        <v>0</v>
      </c>
      <c r="AY191" s="22">
        <v>0</v>
      </c>
      <c r="AZ191" s="22">
        <v>0</v>
      </c>
      <c r="BA191" s="22">
        <v>0</v>
      </c>
      <c r="BB191" s="22">
        <v>0</v>
      </c>
      <c r="BC191" s="22">
        <v>162.29</v>
      </c>
      <c r="BD191" s="22">
        <v>22.93</v>
      </c>
      <c r="BE191" s="22">
        <v>0</v>
      </c>
      <c r="BF191" s="22">
        <v>0</v>
      </c>
      <c r="BG191" s="22">
        <v>0</v>
      </c>
      <c r="BH191" s="22">
        <v>0</v>
      </c>
      <c r="BI191" s="22">
        <v>0</v>
      </c>
      <c r="BJ191" s="22">
        <v>0</v>
      </c>
      <c r="BK191" s="22">
        <v>0</v>
      </c>
      <c r="BL191" s="22">
        <v>0</v>
      </c>
      <c r="BM191" s="22">
        <v>0</v>
      </c>
      <c r="BN191" s="22">
        <v>0</v>
      </c>
      <c r="BO191" s="22">
        <v>0</v>
      </c>
      <c r="BP191" s="22">
        <v>0</v>
      </c>
      <c r="BQ191" s="22">
        <v>0</v>
      </c>
      <c r="BR191" s="22">
        <v>0</v>
      </c>
      <c r="BS191" s="22">
        <v>0</v>
      </c>
      <c r="BT191" s="22">
        <v>0</v>
      </c>
      <c r="BU191" s="22">
        <v>0</v>
      </c>
      <c r="BV191" s="22">
        <v>0</v>
      </c>
      <c r="BW191" s="22">
        <v>0</v>
      </c>
      <c r="BX191" s="22">
        <v>0</v>
      </c>
      <c r="BY191" s="22">
        <v>0</v>
      </c>
      <c r="BZ191" s="22">
        <v>0</v>
      </c>
      <c r="CA191" s="22">
        <v>0</v>
      </c>
      <c r="CB191" s="22">
        <v>0</v>
      </c>
      <c r="CC191" s="22">
        <v>178.69</v>
      </c>
    </row>
    <row r="192" spans="2:81" x14ac:dyDescent="0.25">
      <c r="B192" s="77"/>
      <c r="C192" s="15" t="s">
        <v>95</v>
      </c>
      <c r="D192" s="78"/>
      <c r="E192" s="78"/>
      <c r="F192" s="78"/>
      <c r="G192" s="78"/>
      <c r="H192" s="78"/>
      <c r="I192" s="78"/>
      <c r="J192" s="78"/>
      <c r="K192" s="82">
        <v>0.18</v>
      </c>
      <c r="L192" s="82">
        <v>0</v>
      </c>
      <c r="M192" s="82">
        <v>0</v>
      </c>
      <c r="N192" s="82">
        <v>0</v>
      </c>
      <c r="O192" s="82">
        <v>1.1599999999999999</v>
      </c>
      <c r="P192" s="82">
        <v>16.38</v>
      </c>
      <c r="Q192" s="82">
        <v>1.1200000000000001</v>
      </c>
      <c r="R192" s="82">
        <v>0</v>
      </c>
      <c r="S192" s="82">
        <v>0</v>
      </c>
      <c r="T192" s="82">
        <v>0.11</v>
      </c>
      <c r="U192" s="82">
        <v>0.56000000000000005</v>
      </c>
      <c r="V192" s="82">
        <v>150.15</v>
      </c>
      <c r="W192" s="82">
        <v>45.85</v>
      </c>
      <c r="X192" s="82">
        <v>7.7</v>
      </c>
      <c r="Y192" s="82">
        <v>11.55</v>
      </c>
      <c r="Z192" s="82">
        <v>29.75</v>
      </c>
      <c r="AA192" s="82">
        <v>0.7</v>
      </c>
      <c r="AB192" s="82">
        <v>0</v>
      </c>
      <c r="AC192" s="82">
        <v>0</v>
      </c>
      <c r="AD192" s="82">
        <v>0</v>
      </c>
      <c r="AE192" s="82">
        <v>0.6</v>
      </c>
      <c r="AF192" s="82">
        <v>0.06</v>
      </c>
      <c r="AG192" s="82">
        <v>0.02</v>
      </c>
      <c r="AH192" s="82">
        <v>0.56000000000000005</v>
      </c>
      <c r="AI192" s="82">
        <v>1.05</v>
      </c>
      <c r="AJ192" s="82">
        <v>0</v>
      </c>
      <c r="AK192" s="13">
        <v>0</v>
      </c>
      <c r="AL192" s="13">
        <v>130.19999999999999</v>
      </c>
      <c r="AM192" s="13">
        <v>135.1</v>
      </c>
      <c r="AN192" s="13">
        <v>206.85</v>
      </c>
      <c r="AO192" s="13">
        <v>69.650000000000006</v>
      </c>
      <c r="AP192" s="13">
        <v>40.950000000000003</v>
      </c>
      <c r="AQ192" s="13">
        <v>81.900000000000006</v>
      </c>
      <c r="AR192" s="13">
        <v>30.8</v>
      </c>
      <c r="AS192" s="13">
        <v>147</v>
      </c>
      <c r="AT192" s="13">
        <v>91.35</v>
      </c>
      <c r="AU192" s="13">
        <v>127.05</v>
      </c>
      <c r="AV192" s="13">
        <v>105.35</v>
      </c>
      <c r="AW192" s="13">
        <v>56.35</v>
      </c>
      <c r="AX192" s="13">
        <v>98</v>
      </c>
      <c r="AY192" s="13">
        <v>813.75</v>
      </c>
      <c r="AZ192" s="13">
        <v>0</v>
      </c>
      <c r="BA192" s="13">
        <v>264.95</v>
      </c>
      <c r="BB192" s="13">
        <v>115.85</v>
      </c>
      <c r="BC192" s="13">
        <v>77.7</v>
      </c>
      <c r="BD192" s="13">
        <v>60.55</v>
      </c>
      <c r="BE192" s="13">
        <v>0</v>
      </c>
      <c r="BF192" s="13">
        <v>0</v>
      </c>
      <c r="BG192" s="13">
        <v>0</v>
      </c>
      <c r="BH192" s="13">
        <v>0</v>
      </c>
      <c r="BI192" s="13">
        <v>0</v>
      </c>
      <c r="BJ192" s="13">
        <v>0.01</v>
      </c>
      <c r="BK192" s="13">
        <v>0</v>
      </c>
      <c r="BL192" s="13">
        <v>0.12</v>
      </c>
      <c r="BM192" s="13">
        <v>0</v>
      </c>
      <c r="BN192" s="13">
        <v>0.05</v>
      </c>
      <c r="BO192" s="13">
        <v>0</v>
      </c>
      <c r="BP192" s="13">
        <v>0</v>
      </c>
      <c r="BQ192" s="13">
        <v>0</v>
      </c>
      <c r="BR192" s="13">
        <v>0</v>
      </c>
      <c r="BS192" s="13">
        <v>0</v>
      </c>
      <c r="BT192" s="13">
        <v>0.41</v>
      </c>
      <c r="BU192" s="13">
        <v>0</v>
      </c>
      <c r="BV192" s="13">
        <v>0</v>
      </c>
      <c r="BW192" s="13">
        <v>0.31</v>
      </c>
      <c r="BX192" s="13">
        <v>0.01</v>
      </c>
      <c r="BY192" s="13">
        <v>0</v>
      </c>
      <c r="BZ192" s="13">
        <v>0</v>
      </c>
      <c r="CA192" s="13">
        <v>0</v>
      </c>
      <c r="CB192" s="13">
        <v>0</v>
      </c>
      <c r="CC192" s="13">
        <v>11.94</v>
      </c>
    </row>
    <row r="193" spans="2:81" x14ac:dyDescent="0.25">
      <c r="B193" s="81" t="str">
        <f>"-"</f>
        <v>-</v>
      </c>
      <c r="C193" s="17" t="s">
        <v>96</v>
      </c>
      <c r="D193" s="82" t="str">
        <f>"100"</f>
        <v>100</v>
      </c>
      <c r="E193" s="82">
        <v>0.5</v>
      </c>
      <c r="F193" s="82">
        <v>0</v>
      </c>
      <c r="G193" s="82">
        <v>0.1</v>
      </c>
      <c r="H193" s="82">
        <v>0</v>
      </c>
      <c r="I193" s="82">
        <v>10.3</v>
      </c>
      <c r="J193" s="82">
        <v>43.239999999999995</v>
      </c>
      <c r="K193" s="84">
        <v>8.25</v>
      </c>
      <c r="L193" s="84">
        <v>0.21</v>
      </c>
      <c r="M193" s="84">
        <v>0</v>
      </c>
      <c r="N193" s="84">
        <v>0</v>
      </c>
      <c r="O193" s="84">
        <v>16.96</v>
      </c>
      <c r="P193" s="84">
        <v>16.38</v>
      </c>
      <c r="Q193" s="84">
        <v>1.63</v>
      </c>
      <c r="R193" s="84">
        <v>0</v>
      </c>
      <c r="S193" s="84">
        <v>0</v>
      </c>
      <c r="T193" s="84">
        <v>0.28999999999999998</v>
      </c>
      <c r="U193" s="84">
        <v>2.59</v>
      </c>
      <c r="V193" s="84">
        <v>417.02</v>
      </c>
      <c r="W193" s="84">
        <v>332.22</v>
      </c>
      <c r="X193" s="84">
        <v>223.53</v>
      </c>
      <c r="Y193" s="84">
        <v>36.6</v>
      </c>
      <c r="Z193" s="84">
        <v>183.06</v>
      </c>
      <c r="AA193" s="84">
        <v>0.97</v>
      </c>
      <c r="AB193" s="84">
        <v>59.6</v>
      </c>
      <c r="AC193" s="84">
        <v>41.1</v>
      </c>
      <c r="AD193" s="84">
        <v>82.35</v>
      </c>
      <c r="AE193" s="84">
        <v>0.69</v>
      </c>
      <c r="AF193" s="84">
        <v>0.12</v>
      </c>
      <c r="AG193" s="84">
        <v>0.26</v>
      </c>
      <c r="AH193" s="84">
        <v>0.77</v>
      </c>
      <c r="AI193" s="84">
        <v>2.5099999999999998</v>
      </c>
      <c r="AJ193" s="84">
        <v>2.88</v>
      </c>
      <c r="AK193" s="26">
        <v>0</v>
      </c>
      <c r="AL193" s="26">
        <v>415.75</v>
      </c>
      <c r="AM193" s="26">
        <v>417.1</v>
      </c>
      <c r="AN193" s="26">
        <v>690.8</v>
      </c>
      <c r="AO193" s="26">
        <v>457.43</v>
      </c>
      <c r="AP193" s="26">
        <v>170.39</v>
      </c>
      <c r="AQ193" s="26">
        <v>310.88</v>
      </c>
      <c r="AR193" s="26">
        <v>109.07</v>
      </c>
      <c r="AS193" s="26">
        <v>403.17</v>
      </c>
      <c r="AT193" s="26">
        <v>94.68</v>
      </c>
      <c r="AU193" s="26">
        <v>129.46</v>
      </c>
      <c r="AV193" s="26">
        <v>110.63</v>
      </c>
      <c r="AW193" s="26">
        <v>59.58</v>
      </c>
      <c r="AX193" s="26">
        <v>100.22</v>
      </c>
      <c r="AY193" s="26">
        <v>826.91</v>
      </c>
      <c r="AZ193" s="26">
        <v>0</v>
      </c>
      <c r="BA193" s="26">
        <v>269.38</v>
      </c>
      <c r="BB193" s="26">
        <v>120.84</v>
      </c>
      <c r="BC193" s="26">
        <v>399.53</v>
      </c>
      <c r="BD193" s="26">
        <v>106.4</v>
      </c>
      <c r="BE193" s="26">
        <v>0.24</v>
      </c>
      <c r="BF193" s="26">
        <v>0.11</v>
      </c>
      <c r="BG193" s="26">
        <v>0.06</v>
      </c>
      <c r="BH193" s="26">
        <v>0.14000000000000001</v>
      </c>
      <c r="BI193" s="26">
        <v>0.16</v>
      </c>
      <c r="BJ193" s="26">
        <v>0.72</v>
      </c>
      <c r="BK193" s="26">
        <v>0</v>
      </c>
      <c r="BL193" s="26">
        <v>2.1</v>
      </c>
      <c r="BM193" s="26">
        <v>0</v>
      </c>
      <c r="BN193" s="26">
        <v>0.66</v>
      </c>
      <c r="BO193" s="26">
        <v>0</v>
      </c>
      <c r="BP193" s="26">
        <v>0</v>
      </c>
      <c r="BQ193" s="26">
        <v>0</v>
      </c>
      <c r="BR193" s="26">
        <v>0.14000000000000001</v>
      </c>
      <c r="BS193" s="26">
        <v>0.21</v>
      </c>
      <c r="BT193" s="26">
        <v>2.0299999999999998</v>
      </c>
      <c r="BU193" s="26">
        <v>0</v>
      </c>
      <c r="BV193" s="26">
        <v>0</v>
      </c>
      <c r="BW193" s="26">
        <v>0.4</v>
      </c>
      <c r="BX193" s="26">
        <v>0.02</v>
      </c>
      <c r="BY193" s="26">
        <v>0</v>
      </c>
      <c r="BZ193" s="26">
        <v>0</v>
      </c>
      <c r="CA193" s="26">
        <v>0</v>
      </c>
      <c r="CB193" s="26">
        <v>0</v>
      </c>
      <c r="CC193" s="26">
        <v>374.16</v>
      </c>
    </row>
    <row r="194" spans="2:81" x14ac:dyDescent="0.25">
      <c r="B194" s="83"/>
      <c r="C194" s="24" t="s">
        <v>97</v>
      </c>
      <c r="D194" s="84"/>
      <c r="E194" s="84">
        <v>0.5</v>
      </c>
      <c r="F194" s="84">
        <v>0</v>
      </c>
      <c r="G194" s="84">
        <v>0.1</v>
      </c>
      <c r="H194" s="84">
        <v>0</v>
      </c>
      <c r="I194" s="84">
        <v>10.3</v>
      </c>
      <c r="J194" s="84">
        <v>43.24</v>
      </c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</row>
    <row r="195" spans="2:81" x14ac:dyDescent="0.25">
      <c r="B195" s="77"/>
      <c r="C195" s="15" t="s">
        <v>98</v>
      </c>
      <c r="D195" s="78"/>
      <c r="E195" s="78"/>
      <c r="F195" s="78"/>
      <c r="G195" s="78"/>
      <c r="H195" s="78"/>
      <c r="I195" s="78"/>
      <c r="J195" s="78"/>
      <c r="K195" s="82">
        <v>0</v>
      </c>
      <c r="L195" s="82">
        <v>0</v>
      </c>
      <c r="M195" s="82">
        <v>0</v>
      </c>
      <c r="N195" s="82">
        <v>0</v>
      </c>
      <c r="O195" s="82">
        <v>9.9</v>
      </c>
      <c r="P195" s="82">
        <v>0.2</v>
      </c>
      <c r="Q195" s="82">
        <v>0.2</v>
      </c>
      <c r="R195" s="82">
        <v>0</v>
      </c>
      <c r="S195" s="82">
        <v>0</v>
      </c>
      <c r="T195" s="82">
        <v>0.5</v>
      </c>
      <c r="U195" s="82">
        <v>0.3</v>
      </c>
      <c r="V195" s="82">
        <v>6</v>
      </c>
      <c r="W195" s="82">
        <v>120</v>
      </c>
      <c r="X195" s="82">
        <v>7</v>
      </c>
      <c r="Y195" s="82">
        <v>4</v>
      </c>
      <c r="Z195" s="82">
        <v>7</v>
      </c>
      <c r="AA195" s="82">
        <v>1.4</v>
      </c>
      <c r="AB195" s="82">
        <v>0</v>
      </c>
      <c r="AC195" s="82">
        <v>0</v>
      </c>
      <c r="AD195" s="82">
        <v>0</v>
      </c>
      <c r="AE195" s="82">
        <v>0.1</v>
      </c>
      <c r="AF195" s="82">
        <v>0.01</v>
      </c>
      <c r="AG195" s="82">
        <v>0.01</v>
      </c>
      <c r="AH195" s="82">
        <v>0.1</v>
      </c>
      <c r="AI195" s="82">
        <v>0.2</v>
      </c>
      <c r="AJ195" s="82">
        <v>2</v>
      </c>
      <c r="AK195" s="13">
        <v>0.2</v>
      </c>
      <c r="AL195" s="13">
        <v>8</v>
      </c>
      <c r="AM195" s="13">
        <v>10</v>
      </c>
      <c r="AN195" s="13">
        <v>14</v>
      </c>
      <c r="AO195" s="13">
        <v>14</v>
      </c>
      <c r="AP195" s="13">
        <v>2</v>
      </c>
      <c r="AQ195" s="13">
        <v>8</v>
      </c>
      <c r="AR195" s="13">
        <v>2</v>
      </c>
      <c r="AS195" s="13">
        <v>7</v>
      </c>
      <c r="AT195" s="13">
        <v>13</v>
      </c>
      <c r="AU195" s="13">
        <v>8</v>
      </c>
      <c r="AV195" s="13">
        <v>58</v>
      </c>
      <c r="AW195" s="13">
        <v>5</v>
      </c>
      <c r="AX195" s="13">
        <v>11</v>
      </c>
      <c r="AY195" s="13">
        <v>32</v>
      </c>
      <c r="AZ195" s="13">
        <v>0</v>
      </c>
      <c r="BA195" s="13">
        <v>10</v>
      </c>
      <c r="BB195" s="13">
        <v>12</v>
      </c>
      <c r="BC195" s="13">
        <v>5</v>
      </c>
      <c r="BD195" s="13">
        <v>4</v>
      </c>
      <c r="BE195" s="13">
        <v>0</v>
      </c>
      <c r="BF195" s="13">
        <v>0</v>
      </c>
      <c r="BG195" s="13">
        <v>0</v>
      </c>
      <c r="BH195" s="13">
        <v>0</v>
      </c>
      <c r="BI195" s="13">
        <v>0</v>
      </c>
      <c r="BJ195" s="13">
        <v>0</v>
      </c>
      <c r="BK195" s="13">
        <v>0</v>
      </c>
      <c r="BL195" s="13">
        <v>0</v>
      </c>
      <c r="BM195" s="13">
        <v>0</v>
      </c>
      <c r="BN195" s="13">
        <v>0</v>
      </c>
      <c r="BO195" s="13">
        <v>0</v>
      </c>
      <c r="BP195" s="13">
        <v>0</v>
      </c>
      <c r="BQ195" s="13">
        <v>0</v>
      </c>
      <c r="BR195" s="13">
        <v>0</v>
      </c>
      <c r="BS195" s="13">
        <v>0</v>
      </c>
      <c r="BT195" s="13">
        <v>0</v>
      </c>
      <c r="BU195" s="13">
        <v>0</v>
      </c>
      <c r="BV195" s="13">
        <v>0</v>
      </c>
      <c r="BW195" s="13">
        <v>0</v>
      </c>
      <c r="BX195" s="13">
        <v>0</v>
      </c>
      <c r="BY195" s="13">
        <v>0</v>
      </c>
      <c r="BZ195" s="13">
        <v>0</v>
      </c>
      <c r="CA195" s="13">
        <v>0</v>
      </c>
      <c r="CB195" s="13">
        <v>0</v>
      </c>
      <c r="CC195" s="13">
        <v>88.1</v>
      </c>
    </row>
    <row r="196" spans="2:81" x14ac:dyDescent="0.25">
      <c r="B196" s="79" t="str">
        <f>"1/1"</f>
        <v>1/1</v>
      </c>
      <c r="C196" s="20" t="s">
        <v>188</v>
      </c>
      <c r="D196" s="80" t="str">
        <f>"50"</f>
        <v>50</v>
      </c>
      <c r="E196" s="80">
        <v>1.52</v>
      </c>
      <c r="F196" s="80">
        <v>0</v>
      </c>
      <c r="G196" s="80">
        <v>2.06</v>
      </c>
      <c r="H196" s="80">
        <v>2.06</v>
      </c>
      <c r="I196" s="80">
        <v>5.59</v>
      </c>
      <c r="J196" s="80">
        <v>42.102759999999996</v>
      </c>
      <c r="K196" s="84">
        <v>0</v>
      </c>
      <c r="L196" s="84">
        <v>0</v>
      </c>
      <c r="M196" s="84">
        <v>0</v>
      </c>
      <c r="N196" s="84">
        <v>0</v>
      </c>
      <c r="O196" s="84">
        <v>9.9</v>
      </c>
      <c r="P196" s="84">
        <v>0.2</v>
      </c>
      <c r="Q196" s="84">
        <v>0.2</v>
      </c>
      <c r="R196" s="84">
        <v>0</v>
      </c>
      <c r="S196" s="84">
        <v>0</v>
      </c>
      <c r="T196" s="84">
        <v>0.5</v>
      </c>
      <c r="U196" s="84">
        <v>0.3</v>
      </c>
      <c r="V196" s="84">
        <v>6</v>
      </c>
      <c r="W196" s="84">
        <v>120</v>
      </c>
      <c r="X196" s="84">
        <v>7</v>
      </c>
      <c r="Y196" s="84">
        <v>4</v>
      </c>
      <c r="Z196" s="84">
        <v>7</v>
      </c>
      <c r="AA196" s="84">
        <v>1.4</v>
      </c>
      <c r="AB196" s="84">
        <v>0</v>
      </c>
      <c r="AC196" s="84">
        <v>0</v>
      </c>
      <c r="AD196" s="84">
        <v>0</v>
      </c>
      <c r="AE196" s="84">
        <v>0.1</v>
      </c>
      <c r="AF196" s="84">
        <v>0.01</v>
      </c>
      <c r="AG196" s="84">
        <v>0.01</v>
      </c>
      <c r="AH196" s="84">
        <v>0.1</v>
      </c>
      <c r="AI196" s="84">
        <v>0.2</v>
      </c>
      <c r="AJ196" s="84">
        <v>2</v>
      </c>
      <c r="AK196" s="26">
        <v>0.2</v>
      </c>
      <c r="AL196" s="26">
        <v>8</v>
      </c>
      <c r="AM196" s="26">
        <v>10</v>
      </c>
      <c r="AN196" s="26">
        <v>14</v>
      </c>
      <c r="AO196" s="26">
        <v>14</v>
      </c>
      <c r="AP196" s="26">
        <v>2</v>
      </c>
      <c r="AQ196" s="26">
        <v>8</v>
      </c>
      <c r="AR196" s="26">
        <v>2</v>
      </c>
      <c r="AS196" s="26">
        <v>7</v>
      </c>
      <c r="AT196" s="26">
        <v>13</v>
      </c>
      <c r="AU196" s="26">
        <v>8</v>
      </c>
      <c r="AV196" s="26">
        <v>58</v>
      </c>
      <c r="AW196" s="26">
        <v>5</v>
      </c>
      <c r="AX196" s="26">
        <v>11</v>
      </c>
      <c r="AY196" s="26">
        <v>32</v>
      </c>
      <c r="AZ196" s="26">
        <v>0</v>
      </c>
      <c r="BA196" s="26">
        <v>10</v>
      </c>
      <c r="BB196" s="26">
        <v>12</v>
      </c>
      <c r="BC196" s="26">
        <v>5</v>
      </c>
      <c r="BD196" s="26">
        <v>4</v>
      </c>
      <c r="BE196" s="26">
        <v>0</v>
      </c>
      <c r="BF196" s="26">
        <v>0</v>
      </c>
      <c r="BG196" s="26">
        <v>0</v>
      </c>
      <c r="BH196" s="26">
        <v>0</v>
      </c>
      <c r="BI196" s="26">
        <v>0</v>
      </c>
      <c r="BJ196" s="26">
        <v>0</v>
      </c>
      <c r="BK196" s="26">
        <v>0</v>
      </c>
      <c r="BL196" s="26">
        <v>0</v>
      </c>
      <c r="BM196" s="26">
        <v>0</v>
      </c>
      <c r="BN196" s="26">
        <v>0</v>
      </c>
      <c r="BO196" s="26">
        <v>0</v>
      </c>
      <c r="BP196" s="26">
        <v>0</v>
      </c>
      <c r="BQ196" s="26">
        <v>0</v>
      </c>
      <c r="BR196" s="26">
        <v>0</v>
      </c>
      <c r="BS196" s="26">
        <v>0</v>
      </c>
      <c r="BT196" s="26">
        <v>0</v>
      </c>
      <c r="BU196" s="26">
        <v>0</v>
      </c>
      <c r="BV196" s="26">
        <v>0</v>
      </c>
      <c r="BW196" s="26">
        <v>0</v>
      </c>
      <c r="BX196" s="26">
        <v>0</v>
      </c>
      <c r="BY196" s="26">
        <v>0</v>
      </c>
      <c r="BZ196" s="26">
        <v>0</v>
      </c>
      <c r="CA196" s="26">
        <v>0</v>
      </c>
      <c r="CB196" s="26">
        <v>0</v>
      </c>
      <c r="CC196" s="26">
        <v>88.1</v>
      </c>
    </row>
    <row r="197" spans="2:81" x14ac:dyDescent="0.25">
      <c r="B197" s="79" t="str">
        <f>"6/2"</f>
        <v>6/2</v>
      </c>
      <c r="C197" s="20" t="s">
        <v>189</v>
      </c>
      <c r="D197" s="80" t="str">
        <f>"180"</f>
        <v>180</v>
      </c>
      <c r="E197" s="80">
        <v>1.32</v>
      </c>
      <c r="F197" s="80">
        <v>0</v>
      </c>
      <c r="G197" s="80">
        <v>2.17</v>
      </c>
      <c r="H197" s="80">
        <v>1.93</v>
      </c>
      <c r="I197" s="80">
        <v>6.67</v>
      </c>
      <c r="J197" s="80">
        <v>49.314526199999996</v>
      </c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78"/>
      <c r="AE197" s="78"/>
      <c r="AF197" s="78"/>
      <c r="AG197" s="78"/>
      <c r="AH197" s="78"/>
      <c r="AI197" s="78"/>
      <c r="AJ197" s="78"/>
    </row>
    <row r="198" spans="2:81" x14ac:dyDescent="0.25">
      <c r="B198" s="79" t="str">
        <f>"11/8"</f>
        <v>11/8</v>
      </c>
      <c r="C198" s="20" t="s">
        <v>190</v>
      </c>
      <c r="D198" s="80" t="str">
        <f>"70"</f>
        <v>70</v>
      </c>
      <c r="E198" s="80">
        <v>9.7899999999999991</v>
      </c>
      <c r="F198" s="80">
        <v>9.5</v>
      </c>
      <c r="G198" s="80">
        <v>5.3</v>
      </c>
      <c r="H198" s="80">
        <v>2.14</v>
      </c>
      <c r="I198" s="80">
        <v>3.63</v>
      </c>
      <c r="J198" s="80">
        <v>101.17766347500002</v>
      </c>
      <c r="K198" s="80">
        <v>0.45</v>
      </c>
      <c r="L198" s="80">
        <v>2.34</v>
      </c>
      <c r="M198" s="80">
        <v>0</v>
      </c>
      <c r="N198" s="80">
        <v>0</v>
      </c>
      <c r="O198" s="80">
        <v>5.22</v>
      </c>
      <c r="P198" s="80">
        <v>0.1</v>
      </c>
      <c r="Q198" s="80">
        <v>1.24</v>
      </c>
      <c r="R198" s="80">
        <v>0</v>
      </c>
      <c r="S198" s="80">
        <v>0</v>
      </c>
      <c r="T198" s="80">
        <v>0.16</v>
      </c>
      <c r="U198" s="80">
        <v>0.55000000000000004</v>
      </c>
      <c r="V198" s="80">
        <v>10.75</v>
      </c>
      <c r="W198" s="80">
        <v>105.57</v>
      </c>
      <c r="X198" s="80">
        <v>14.44</v>
      </c>
      <c r="Y198" s="80">
        <v>20.25</v>
      </c>
      <c r="Z198" s="80">
        <v>29.39</v>
      </c>
      <c r="AA198" s="80">
        <v>0.38</v>
      </c>
      <c r="AB198" s="80">
        <v>0</v>
      </c>
      <c r="AC198" s="80">
        <v>5547.78</v>
      </c>
      <c r="AD198" s="80">
        <v>1110</v>
      </c>
      <c r="AE198" s="80">
        <v>1.81</v>
      </c>
      <c r="AF198" s="80">
        <v>0.03</v>
      </c>
      <c r="AG198" s="80">
        <v>0.03</v>
      </c>
      <c r="AH198" s="80">
        <v>0.44</v>
      </c>
      <c r="AI198" s="80">
        <v>0.61</v>
      </c>
      <c r="AJ198" s="80">
        <v>0.95</v>
      </c>
      <c r="AK198" s="22">
        <v>0</v>
      </c>
      <c r="AL198" s="22">
        <v>22.92</v>
      </c>
      <c r="AM198" s="22">
        <v>18.66</v>
      </c>
      <c r="AN198" s="22">
        <v>23.45</v>
      </c>
      <c r="AO198" s="22">
        <v>20.25</v>
      </c>
      <c r="AP198" s="22">
        <v>4.8</v>
      </c>
      <c r="AQ198" s="22">
        <v>17.059999999999999</v>
      </c>
      <c r="AR198" s="22">
        <v>4.26</v>
      </c>
      <c r="AS198" s="22">
        <v>16.52</v>
      </c>
      <c r="AT198" s="22">
        <v>25.59</v>
      </c>
      <c r="AU198" s="22">
        <v>21.85</v>
      </c>
      <c r="AV198" s="22">
        <v>71.959999999999994</v>
      </c>
      <c r="AW198" s="22">
        <v>7.46</v>
      </c>
      <c r="AX198" s="22">
        <v>15.46</v>
      </c>
      <c r="AY198" s="22">
        <v>125.26</v>
      </c>
      <c r="AZ198" s="22">
        <v>0</v>
      </c>
      <c r="BA198" s="22">
        <v>15.99</v>
      </c>
      <c r="BB198" s="22">
        <v>17.59</v>
      </c>
      <c r="BC198" s="22">
        <v>9.59</v>
      </c>
      <c r="BD198" s="22">
        <v>6.4</v>
      </c>
      <c r="BE198" s="22">
        <v>0</v>
      </c>
      <c r="BF198" s="22">
        <v>0</v>
      </c>
      <c r="BG198" s="22">
        <v>0</v>
      </c>
      <c r="BH198" s="22">
        <v>0</v>
      </c>
      <c r="BI198" s="22">
        <v>0</v>
      </c>
      <c r="BJ198" s="22">
        <v>0</v>
      </c>
      <c r="BK198" s="22">
        <v>0</v>
      </c>
      <c r="BL198" s="22">
        <v>0.22</v>
      </c>
      <c r="BM198" s="22">
        <v>0</v>
      </c>
      <c r="BN198" s="22">
        <v>0.14000000000000001</v>
      </c>
      <c r="BO198" s="22">
        <v>0.01</v>
      </c>
      <c r="BP198" s="22">
        <v>0.02</v>
      </c>
      <c r="BQ198" s="22">
        <v>0</v>
      </c>
      <c r="BR198" s="22">
        <v>0</v>
      </c>
      <c r="BS198" s="22">
        <v>0</v>
      </c>
      <c r="BT198" s="22">
        <v>0.84</v>
      </c>
      <c r="BU198" s="22">
        <v>0</v>
      </c>
      <c r="BV198" s="22">
        <v>0</v>
      </c>
      <c r="BW198" s="22">
        <v>2.08</v>
      </c>
      <c r="BX198" s="22">
        <v>0</v>
      </c>
      <c r="BY198" s="22">
        <v>0</v>
      </c>
      <c r="BZ198" s="22">
        <v>0</v>
      </c>
      <c r="CA198" s="22">
        <v>0</v>
      </c>
      <c r="CB198" s="22">
        <v>0</v>
      </c>
      <c r="CC198" s="22">
        <v>48.85</v>
      </c>
    </row>
    <row r="199" spans="2:81" x14ac:dyDescent="0.25">
      <c r="B199" s="79" t="str">
        <f>"43/3"</f>
        <v>43/3</v>
      </c>
      <c r="C199" s="20" t="s">
        <v>191</v>
      </c>
      <c r="D199" s="80" t="str">
        <f>"150"</f>
        <v>150</v>
      </c>
      <c r="E199" s="80">
        <v>3.63</v>
      </c>
      <c r="F199" s="80">
        <v>0.03</v>
      </c>
      <c r="G199" s="80">
        <v>3.18</v>
      </c>
      <c r="H199" s="80">
        <v>0.51</v>
      </c>
      <c r="I199" s="80">
        <v>38.26</v>
      </c>
      <c r="J199" s="80">
        <v>196.7474775</v>
      </c>
      <c r="K199" s="80">
        <v>1.8</v>
      </c>
      <c r="L199" s="80">
        <v>0.04</v>
      </c>
      <c r="M199" s="80">
        <v>0</v>
      </c>
      <c r="N199" s="80">
        <v>0</v>
      </c>
      <c r="O199" s="80">
        <v>3.13</v>
      </c>
      <c r="P199" s="80">
        <v>9.2899999999999991</v>
      </c>
      <c r="Q199" s="80">
        <v>0.99</v>
      </c>
      <c r="R199" s="80">
        <v>0</v>
      </c>
      <c r="S199" s="80">
        <v>0</v>
      </c>
      <c r="T199" s="80">
        <v>0.18</v>
      </c>
      <c r="U199" s="80">
        <v>1.41</v>
      </c>
      <c r="V199" s="80">
        <v>177.88</v>
      </c>
      <c r="W199" s="80">
        <v>391.6</v>
      </c>
      <c r="X199" s="80">
        <v>56.33</v>
      </c>
      <c r="Y199" s="80">
        <v>20.83</v>
      </c>
      <c r="Z199" s="80">
        <v>70.22</v>
      </c>
      <c r="AA199" s="80">
        <v>0.62</v>
      </c>
      <c r="AB199" s="80">
        <v>16</v>
      </c>
      <c r="AC199" s="80">
        <v>883.08</v>
      </c>
      <c r="AD199" s="80">
        <v>179.48</v>
      </c>
      <c r="AE199" s="80">
        <v>0.14000000000000001</v>
      </c>
      <c r="AF199" s="80">
        <v>0.08</v>
      </c>
      <c r="AG199" s="80">
        <v>0.1</v>
      </c>
      <c r="AH199" s="80">
        <v>0.74</v>
      </c>
      <c r="AI199" s="80">
        <v>1.48</v>
      </c>
      <c r="AJ199" s="80">
        <v>4.8499999999999996</v>
      </c>
      <c r="AK199" s="22">
        <v>0</v>
      </c>
      <c r="AL199" s="22">
        <v>91.04</v>
      </c>
      <c r="AM199" s="22">
        <v>97.04</v>
      </c>
      <c r="AN199" s="22">
        <v>156.37</v>
      </c>
      <c r="AO199" s="22">
        <v>128.71</v>
      </c>
      <c r="AP199" s="22">
        <v>38.53</v>
      </c>
      <c r="AQ199" s="22">
        <v>82.44</v>
      </c>
      <c r="AR199" s="22">
        <v>31.26</v>
      </c>
      <c r="AS199" s="22">
        <v>92.79</v>
      </c>
      <c r="AT199" s="22">
        <v>42.77</v>
      </c>
      <c r="AU199" s="22">
        <v>99.37</v>
      </c>
      <c r="AV199" s="22">
        <v>56.78</v>
      </c>
      <c r="AW199" s="22">
        <v>13.39</v>
      </c>
      <c r="AX199" s="22">
        <v>32.1</v>
      </c>
      <c r="AY199" s="22">
        <v>202.31</v>
      </c>
      <c r="AZ199" s="22">
        <v>0</v>
      </c>
      <c r="BA199" s="22">
        <v>38.770000000000003</v>
      </c>
      <c r="BB199" s="22">
        <v>28.26</v>
      </c>
      <c r="BC199" s="22">
        <v>95.73</v>
      </c>
      <c r="BD199" s="22">
        <v>22.38</v>
      </c>
      <c r="BE199" s="22">
        <v>0.05</v>
      </c>
      <c r="BF199" s="22">
        <v>0.02</v>
      </c>
      <c r="BG199" s="22">
        <v>0.01</v>
      </c>
      <c r="BH199" s="22">
        <v>0.03</v>
      </c>
      <c r="BI199" s="22">
        <v>0.03</v>
      </c>
      <c r="BJ199" s="22">
        <v>0.16</v>
      </c>
      <c r="BK199" s="22">
        <v>0</v>
      </c>
      <c r="BL199" s="22">
        <v>0.47</v>
      </c>
      <c r="BM199" s="22">
        <v>0</v>
      </c>
      <c r="BN199" s="22">
        <v>0.14000000000000001</v>
      </c>
      <c r="BO199" s="22">
        <v>0</v>
      </c>
      <c r="BP199" s="22">
        <v>0</v>
      </c>
      <c r="BQ199" s="22">
        <v>0</v>
      </c>
      <c r="BR199" s="22">
        <v>0.03</v>
      </c>
      <c r="BS199" s="22">
        <v>0.05</v>
      </c>
      <c r="BT199" s="22">
        <v>0.44</v>
      </c>
      <c r="BU199" s="22">
        <v>0</v>
      </c>
      <c r="BV199" s="22">
        <v>0</v>
      </c>
      <c r="BW199" s="22">
        <v>7.0000000000000007E-2</v>
      </c>
      <c r="BX199" s="22">
        <v>0</v>
      </c>
      <c r="BY199" s="22">
        <v>0</v>
      </c>
      <c r="BZ199" s="22">
        <v>0</v>
      </c>
      <c r="CA199" s="22">
        <v>0</v>
      </c>
      <c r="CB199" s="22">
        <v>0</v>
      </c>
      <c r="CC199" s="22">
        <v>227.2</v>
      </c>
    </row>
    <row r="200" spans="2:81" x14ac:dyDescent="0.25">
      <c r="B200" s="79" t="str">
        <f>"27/10"</f>
        <v>27/10</v>
      </c>
      <c r="C200" s="20" t="s">
        <v>111</v>
      </c>
      <c r="D200" s="80" t="str">
        <f>"200"</f>
        <v>200</v>
      </c>
      <c r="E200" s="80">
        <v>0.08</v>
      </c>
      <c r="F200" s="80">
        <v>0</v>
      </c>
      <c r="G200" s="80">
        <v>0.02</v>
      </c>
      <c r="H200" s="80">
        <v>0.02</v>
      </c>
      <c r="I200" s="80">
        <v>9.84</v>
      </c>
      <c r="J200" s="80">
        <v>37.802231999999989</v>
      </c>
      <c r="K200" s="80">
        <v>0.99</v>
      </c>
      <c r="L200" s="80">
        <v>0</v>
      </c>
      <c r="M200" s="80">
        <v>0</v>
      </c>
      <c r="N200" s="80">
        <v>0</v>
      </c>
      <c r="O200" s="80">
        <v>0.8</v>
      </c>
      <c r="P200" s="80">
        <v>4.79</v>
      </c>
      <c r="Q200" s="80">
        <v>0.02</v>
      </c>
      <c r="R200" s="80">
        <v>0</v>
      </c>
      <c r="S200" s="80">
        <v>0</v>
      </c>
      <c r="T200" s="80">
        <v>0.01</v>
      </c>
      <c r="U200" s="80">
        <v>1.31</v>
      </c>
      <c r="V200" s="80">
        <v>153.66999999999999</v>
      </c>
      <c r="W200" s="80">
        <v>151.88999999999999</v>
      </c>
      <c r="X200" s="80">
        <v>30.7</v>
      </c>
      <c r="Y200" s="80">
        <v>17.77</v>
      </c>
      <c r="Z200" s="80">
        <v>121.28</v>
      </c>
      <c r="AA200" s="80">
        <v>0.44</v>
      </c>
      <c r="AB200" s="80">
        <v>29.58</v>
      </c>
      <c r="AC200" s="80">
        <v>4.05</v>
      </c>
      <c r="AD200" s="80">
        <v>30.3</v>
      </c>
      <c r="AE200" s="80">
        <v>0.81</v>
      </c>
      <c r="AF200" s="80">
        <v>0.1</v>
      </c>
      <c r="AG200" s="80">
        <v>0.12</v>
      </c>
      <c r="AH200" s="80">
        <v>2.29</v>
      </c>
      <c r="AI200" s="80">
        <v>4.5199999999999996</v>
      </c>
      <c r="AJ200" s="80">
        <v>0.65</v>
      </c>
      <c r="AK200" s="22">
        <v>0</v>
      </c>
      <c r="AL200" s="22">
        <v>703.59</v>
      </c>
      <c r="AM200" s="22">
        <v>551.86</v>
      </c>
      <c r="AN200" s="22">
        <v>994.21</v>
      </c>
      <c r="AO200" s="22">
        <v>1092.19</v>
      </c>
      <c r="AP200" s="22">
        <v>310.89999999999998</v>
      </c>
      <c r="AQ200" s="22">
        <v>629.38</v>
      </c>
      <c r="AR200" s="22">
        <v>130.18</v>
      </c>
      <c r="AS200" s="22">
        <v>88.23</v>
      </c>
      <c r="AT200" s="22">
        <v>55.48</v>
      </c>
      <c r="AU200" s="22">
        <v>68.88</v>
      </c>
      <c r="AV200" s="22">
        <v>81.11</v>
      </c>
      <c r="AW200" s="22">
        <v>467.21</v>
      </c>
      <c r="AX200" s="22">
        <v>44.96</v>
      </c>
      <c r="AY200" s="22">
        <v>304.5</v>
      </c>
      <c r="AZ200" s="22">
        <v>0.59</v>
      </c>
      <c r="BA200" s="22">
        <v>91.6</v>
      </c>
      <c r="BB200" s="22">
        <v>71.5</v>
      </c>
      <c r="BC200" s="22">
        <v>66.36</v>
      </c>
      <c r="BD200" s="22">
        <v>32.99</v>
      </c>
      <c r="BE200" s="22">
        <v>0</v>
      </c>
      <c r="BF200" s="22">
        <v>0</v>
      </c>
      <c r="BG200" s="22">
        <v>0</v>
      </c>
      <c r="BH200" s="22">
        <v>0</v>
      </c>
      <c r="BI200" s="22">
        <v>0</v>
      </c>
      <c r="BJ200" s="22">
        <v>0</v>
      </c>
      <c r="BK200" s="22">
        <v>0</v>
      </c>
      <c r="BL200" s="22">
        <v>0.01</v>
      </c>
      <c r="BM200" s="22">
        <v>0</v>
      </c>
      <c r="BN200" s="22">
        <v>0</v>
      </c>
      <c r="BO200" s="22">
        <v>0</v>
      </c>
      <c r="BP200" s="22">
        <v>0</v>
      </c>
      <c r="BQ200" s="22">
        <v>0</v>
      </c>
      <c r="BR200" s="22">
        <v>0</v>
      </c>
      <c r="BS200" s="22">
        <v>0</v>
      </c>
      <c r="BT200" s="22">
        <v>0.01</v>
      </c>
      <c r="BU200" s="22">
        <v>0</v>
      </c>
      <c r="BV200" s="22">
        <v>0</v>
      </c>
      <c r="BW200" s="22">
        <v>0.04</v>
      </c>
      <c r="BX200" s="22">
        <v>0</v>
      </c>
      <c r="BY200" s="22">
        <v>0</v>
      </c>
      <c r="BZ200" s="22">
        <v>0</v>
      </c>
      <c r="CA200" s="22">
        <v>0</v>
      </c>
      <c r="CB200" s="22">
        <v>0</v>
      </c>
      <c r="CC200" s="22">
        <v>57.45</v>
      </c>
    </row>
    <row r="201" spans="2:81" x14ac:dyDescent="0.25">
      <c r="B201" s="79" t="str">
        <f>"-"</f>
        <v>-</v>
      </c>
      <c r="C201" s="20" t="s">
        <v>92</v>
      </c>
      <c r="D201" s="80" t="str">
        <f>"40"</f>
        <v>40</v>
      </c>
      <c r="E201" s="80">
        <v>2.64</v>
      </c>
      <c r="F201" s="80">
        <v>0</v>
      </c>
      <c r="G201" s="80">
        <v>0.26</v>
      </c>
      <c r="H201" s="80">
        <v>0.26</v>
      </c>
      <c r="I201" s="80">
        <v>18.760000000000002</v>
      </c>
      <c r="J201" s="80">
        <v>89.560399999999987</v>
      </c>
      <c r="K201" s="80">
        <v>1.92</v>
      </c>
      <c r="L201" s="80">
        <v>0.08</v>
      </c>
      <c r="M201" s="80">
        <v>0</v>
      </c>
      <c r="N201" s="80">
        <v>0</v>
      </c>
      <c r="O201" s="80">
        <v>0.41</v>
      </c>
      <c r="P201" s="80">
        <v>36.36</v>
      </c>
      <c r="Q201" s="80">
        <v>1.5</v>
      </c>
      <c r="R201" s="80">
        <v>0</v>
      </c>
      <c r="S201" s="80">
        <v>0</v>
      </c>
      <c r="T201" s="80">
        <v>0</v>
      </c>
      <c r="U201" s="80">
        <v>0.79</v>
      </c>
      <c r="V201" s="80">
        <v>150.5</v>
      </c>
      <c r="W201" s="80">
        <v>53.12</v>
      </c>
      <c r="X201" s="80">
        <v>6.29</v>
      </c>
      <c r="Y201" s="80">
        <v>25.02</v>
      </c>
      <c r="Z201" s="80">
        <v>74.55</v>
      </c>
      <c r="AA201" s="80">
        <v>0.53</v>
      </c>
      <c r="AB201" s="80">
        <v>15</v>
      </c>
      <c r="AC201" s="80">
        <v>10.130000000000001</v>
      </c>
      <c r="AD201" s="80">
        <v>16.88</v>
      </c>
      <c r="AE201" s="80">
        <v>0.25</v>
      </c>
      <c r="AF201" s="80">
        <v>0.04</v>
      </c>
      <c r="AG201" s="80">
        <v>0.02</v>
      </c>
      <c r="AH201" s="80">
        <v>0.72</v>
      </c>
      <c r="AI201" s="80">
        <v>1.74</v>
      </c>
      <c r="AJ201" s="80">
        <v>0</v>
      </c>
      <c r="AK201" s="22">
        <v>0</v>
      </c>
      <c r="AL201" s="22">
        <v>217.63</v>
      </c>
      <c r="AM201" s="22">
        <v>171.29</v>
      </c>
      <c r="AN201" s="22">
        <v>321.77999999999997</v>
      </c>
      <c r="AO201" s="22">
        <v>135.41999999999999</v>
      </c>
      <c r="AP201" s="22">
        <v>82.94</v>
      </c>
      <c r="AQ201" s="22">
        <v>125.21</v>
      </c>
      <c r="AR201" s="22">
        <v>53.03</v>
      </c>
      <c r="AS201" s="22">
        <v>191.91</v>
      </c>
      <c r="AT201" s="22">
        <v>201.98</v>
      </c>
      <c r="AU201" s="22">
        <v>263.35000000000002</v>
      </c>
      <c r="AV201" s="22">
        <v>279.92</v>
      </c>
      <c r="AW201" s="22">
        <v>88.75</v>
      </c>
      <c r="AX201" s="22">
        <v>165.52</v>
      </c>
      <c r="AY201" s="22">
        <v>622.62</v>
      </c>
      <c r="AZ201" s="22">
        <v>0</v>
      </c>
      <c r="BA201" s="22">
        <v>171.55</v>
      </c>
      <c r="BB201" s="22">
        <v>171.77</v>
      </c>
      <c r="BC201" s="22">
        <v>150.75</v>
      </c>
      <c r="BD201" s="22">
        <v>70.849999999999994</v>
      </c>
      <c r="BE201" s="22">
        <v>0.1</v>
      </c>
      <c r="BF201" s="22">
        <v>0.05</v>
      </c>
      <c r="BG201" s="22">
        <v>0.02</v>
      </c>
      <c r="BH201" s="22">
        <v>0.06</v>
      </c>
      <c r="BI201" s="22">
        <v>0.06</v>
      </c>
      <c r="BJ201" s="22">
        <v>0.3</v>
      </c>
      <c r="BK201" s="22">
        <v>0</v>
      </c>
      <c r="BL201" s="22">
        <v>0.9</v>
      </c>
      <c r="BM201" s="22">
        <v>0</v>
      </c>
      <c r="BN201" s="22">
        <v>0.27</v>
      </c>
      <c r="BO201" s="22">
        <v>0</v>
      </c>
      <c r="BP201" s="22">
        <v>0</v>
      </c>
      <c r="BQ201" s="22">
        <v>0</v>
      </c>
      <c r="BR201" s="22">
        <v>0.06</v>
      </c>
      <c r="BS201" s="22">
        <v>0.09</v>
      </c>
      <c r="BT201" s="22">
        <v>0.83</v>
      </c>
      <c r="BU201" s="22">
        <v>0</v>
      </c>
      <c r="BV201" s="22">
        <v>0</v>
      </c>
      <c r="BW201" s="22">
        <v>0.13</v>
      </c>
      <c r="BX201" s="22">
        <v>0</v>
      </c>
      <c r="BY201" s="22">
        <v>0</v>
      </c>
      <c r="BZ201" s="22">
        <v>0</v>
      </c>
      <c r="CA201" s="22">
        <v>0</v>
      </c>
      <c r="CB201" s="22">
        <v>0</v>
      </c>
      <c r="CC201" s="22">
        <v>117.79</v>
      </c>
    </row>
    <row r="202" spans="2:81" x14ac:dyDescent="0.25">
      <c r="B202" s="81" t="str">
        <f>"-"</f>
        <v>-</v>
      </c>
      <c r="C202" s="17" t="s">
        <v>105</v>
      </c>
      <c r="D202" s="82" t="str">
        <f>"30"</f>
        <v>30</v>
      </c>
      <c r="E202" s="82">
        <v>1.98</v>
      </c>
      <c r="F202" s="82">
        <v>0</v>
      </c>
      <c r="G202" s="82">
        <v>0.36</v>
      </c>
      <c r="H202" s="82">
        <v>0.36</v>
      </c>
      <c r="I202" s="82">
        <v>12.51</v>
      </c>
      <c r="J202" s="82">
        <v>58.013999999999996</v>
      </c>
      <c r="K202" s="80">
        <v>0.02</v>
      </c>
      <c r="L202" s="80">
        <v>0</v>
      </c>
      <c r="M202" s="80">
        <v>0</v>
      </c>
      <c r="N202" s="80">
        <v>0</v>
      </c>
      <c r="O202" s="80">
        <v>14.3</v>
      </c>
      <c r="P202" s="80">
        <v>0.56999999999999995</v>
      </c>
      <c r="Q202" s="80">
        <v>3.42</v>
      </c>
      <c r="R202" s="80">
        <v>0</v>
      </c>
      <c r="S202" s="80">
        <v>0</v>
      </c>
      <c r="T202" s="80">
        <v>0.3</v>
      </c>
      <c r="U202" s="80">
        <v>0.81</v>
      </c>
      <c r="V202" s="80">
        <v>3.42</v>
      </c>
      <c r="W202" s="80">
        <v>340.11</v>
      </c>
      <c r="X202" s="80">
        <v>31.19</v>
      </c>
      <c r="Y202" s="80">
        <v>19.95</v>
      </c>
      <c r="Z202" s="80">
        <v>27.16</v>
      </c>
      <c r="AA202" s="80">
        <v>0.64</v>
      </c>
      <c r="AB202" s="80">
        <v>0</v>
      </c>
      <c r="AC202" s="80">
        <v>630</v>
      </c>
      <c r="AD202" s="80">
        <v>116.6</v>
      </c>
      <c r="AE202" s="80">
        <v>1.1000000000000001</v>
      </c>
      <c r="AF202" s="80">
        <v>0.02</v>
      </c>
      <c r="AG202" s="80">
        <v>0.04</v>
      </c>
      <c r="AH202" s="80">
        <v>0.51</v>
      </c>
      <c r="AI202" s="80">
        <v>0.78</v>
      </c>
      <c r="AJ202" s="80">
        <v>0.32</v>
      </c>
      <c r="AK202" s="22">
        <v>0</v>
      </c>
      <c r="AL202" s="22">
        <v>0.01</v>
      </c>
      <c r="AM202" s="22">
        <v>0.01</v>
      </c>
      <c r="AN202" s="22">
        <v>0.01</v>
      </c>
      <c r="AO202" s="22">
        <v>0.02</v>
      </c>
      <c r="AP202" s="22">
        <v>0</v>
      </c>
      <c r="AQ202" s="22">
        <v>0.01</v>
      </c>
      <c r="AR202" s="22">
        <v>0</v>
      </c>
      <c r="AS202" s="22">
        <v>0.01</v>
      </c>
      <c r="AT202" s="22">
        <v>0.01</v>
      </c>
      <c r="AU202" s="22">
        <v>0.01</v>
      </c>
      <c r="AV202" s="22">
        <v>0.06</v>
      </c>
      <c r="AW202" s="22">
        <v>0</v>
      </c>
      <c r="AX202" s="22">
        <v>0.01</v>
      </c>
      <c r="AY202" s="22">
        <v>0.03</v>
      </c>
      <c r="AZ202" s="22">
        <v>0</v>
      </c>
      <c r="BA202" s="22">
        <v>0.02</v>
      </c>
      <c r="BB202" s="22">
        <v>0.01</v>
      </c>
      <c r="BC202" s="22">
        <v>0.01</v>
      </c>
      <c r="BD202" s="22">
        <v>0</v>
      </c>
      <c r="BE202" s="22">
        <v>0</v>
      </c>
      <c r="BF202" s="22">
        <v>0</v>
      </c>
      <c r="BG202" s="22">
        <v>0</v>
      </c>
      <c r="BH202" s="22">
        <v>0</v>
      </c>
      <c r="BI202" s="22">
        <v>0</v>
      </c>
      <c r="BJ202" s="22">
        <v>0</v>
      </c>
      <c r="BK202" s="22">
        <v>0</v>
      </c>
      <c r="BL202" s="22">
        <v>0</v>
      </c>
      <c r="BM202" s="22">
        <v>0</v>
      </c>
      <c r="BN202" s="22">
        <v>0</v>
      </c>
      <c r="BO202" s="22">
        <v>0</v>
      </c>
      <c r="BP202" s="22">
        <v>0</v>
      </c>
      <c r="BQ202" s="22">
        <v>0</v>
      </c>
      <c r="BR202" s="22">
        <v>0</v>
      </c>
      <c r="BS202" s="22">
        <v>0</v>
      </c>
      <c r="BT202" s="22">
        <v>0.01</v>
      </c>
      <c r="BU202" s="22">
        <v>0</v>
      </c>
      <c r="BV202" s="22">
        <v>0</v>
      </c>
      <c r="BW202" s="22">
        <v>0.01</v>
      </c>
      <c r="BX202" s="22">
        <v>0</v>
      </c>
      <c r="BY202" s="22">
        <v>0</v>
      </c>
      <c r="BZ202" s="22">
        <v>0</v>
      </c>
      <c r="CA202" s="22">
        <v>0</v>
      </c>
      <c r="CB202" s="22">
        <v>0</v>
      </c>
      <c r="CC202" s="22">
        <v>214.01</v>
      </c>
    </row>
    <row r="203" spans="2:81" x14ac:dyDescent="0.25">
      <c r="B203" s="83"/>
      <c r="C203" s="24" t="s">
        <v>106</v>
      </c>
      <c r="D203" s="84"/>
      <c r="E203" s="84">
        <v>20.96</v>
      </c>
      <c r="F203" s="84">
        <v>9.5299999999999994</v>
      </c>
      <c r="G203" s="84">
        <v>13.35</v>
      </c>
      <c r="H203" s="84">
        <v>7.28</v>
      </c>
      <c r="I203" s="84">
        <v>95.26</v>
      </c>
      <c r="J203" s="84">
        <v>574.72</v>
      </c>
      <c r="K203" s="80">
        <v>0</v>
      </c>
      <c r="L203" s="80">
        <v>0</v>
      </c>
      <c r="M203" s="80">
        <v>0</v>
      </c>
      <c r="N203" s="80">
        <v>0</v>
      </c>
      <c r="O203" s="80">
        <v>0.12</v>
      </c>
      <c r="P203" s="80">
        <v>4.9800000000000004</v>
      </c>
      <c r="Q203" s="80">
        <v>0.02</v>
      </c>
      <c r="R203" s="80">
        <v>0</v>
      </c>
      <c r="S203" s="80">
        <v>0</v>
      </c>
      <c r="T203" s="80">
        <v>0</v>
      </c>
      <c r="U203" s="80">
        <v>0.22</v>
      </c>
      <c r="V203" s="80">
        <v>0</v>
      </c>
      <c r="W203" s="80">
        <v>0</v>
      </c>
      <c r="X203" s="80">
        <v>0</v>
      </c>
      <c r="Y203" s="80">
        <v>0</v>
      </c>
      <c r="Z203" s="80">
        <v>0</v>
      </c>
      <c r="AA203" s="80">
        <v>0</v>
      </c>
      <c r="AB203" s="80">
        <v>0</v>
      </c>
      <c r="AC203" s="80">
        <v>0</v>
      </c>
      <c r="AD203" s="80">
        <v>0</v>
      </c>
      <c r="AE203" s="80">
        <v>0</v>
      </c>
      <c r="AF203" s="80">
        <v>0</v>
      </c>
      <c r="AG203" s="80">
        <v>0</v>
      </c>
      <c r="AH203" s="80">
        <v>0</v>
      </c>
      <c r="AI203" s="80">
        <v>0</v>
      </c>
      <c r="AJ203" s="80">
        <v>0</v>
      </c>
      <c r="AK203" s="22">
        <v>0</v>
      </c>
      <c r="AL203" s="22">
        <v>41.4</v>
      </c>
      <c r="AM203" s="22">
        <v>43.09</v>
      </c>
      <c r="AN203" s="22">
        <v>65.989999999999995</v>
      </c>
      <c r="AO203" s="22">
        <v>21.88</v>
      </c>
      <c r="AP203" s="22">
        <v>12.97</v>
      </c>
      <c r="AQ203" s="22">
        <v>25.94</v>
      </c>
      <c r="AR203" s="22">
        <v>9.81</v>
      </c>
      <c r="AS203" s="22">
        <v>46.92</v>
      </c>
      <c r="AT203" s="22">
        <v>29.1</v>
      </c>
      <c r="AU203" s="22">
        <v>40.61</v>
      </c>
      <c r="AV203" s="22">
        <v>33.5</v>
      </c>
      <c r="AW203" s="22">
        <v>17.600000000000001</v>
      </c>
      <c r="AX203" s="22">
        <v>31.13</v>
      </c>
      <c r="AY203" s="22">
        <v>260.33999999999997</v>
      </c>
      <c r="AZ203" s="22">
        <v>0</v>
      </c>
      <c r="BA203" s="22">
        <v>84.83</v>
      </c>
      <c r="BB203" s="22">
        <v>36.89</v>
      </c>
      <c r="BC203" s="22">
        <v>24.48</v>
      </c>
      <c r="BD203" s="22">
        <v>19.399999999999999</v>
      </c>
      <c r="BE203" s="22">
        <v>0</v>
      </c>
      <c r="BF203" s="22">
        <v>0</v>
      </c>
      <c r="BG203" s="22">
        <v>0</v>
      </c>
      <c r="BH203" s="22">
        <v>0</v>
      </c>
      <c r="BI203" s="22">
        <v>0</v>
      </c>
      <c r="BJ203" s="22">
        <v>0</v>
      </c>
      <c r="BK203" s="22">
        <v>0</v>
      </c>
      <c r="BL203" s="22">
        <v>0.01</v>
      </c>
      <c r="BM203" s="22">
        <v>0</v>
      </c>
      <c r="BN203" s="22">
        <v>0</v>
      </c>
      <c r="BO203" s="22">
        <v>0</v>
      </c>
      <c r="BP203" s="22">
        <v>0</v>
      </c>
      <c r="BQ203" s="22">
        <v>0</v>
      </c>
      <c r="BR203" s="22">
        <v>0</v>
      </c>
      <c r="BS203" s="22">
        <v>0</v>
      </c>
      <c r="BT203" s="22">
        <v>0.01</v>
      </c>
      <c r="BU203" s="22">
        <v>0</v>
      </c>
      <c r="BV203" s="22">
        <v>0</v>
      </c>
      <c r="BW203" s="22">
        <v>0.05</v>
      </c>
      <c r="BX203" s="22">
        <v>0</v>
      </c>
      <c r="BY203" s="22">
        <v>0</v>
      </c>
      <c r="BZ203" s="22">
        <v>0</v>
      </c>
      <c r="CA203" s="22">
        <v>0</v>
      </c>
      <c r="CB203" s="22">
        <v>0</v>
      </c>
      <c r="CC203" s="22">
        <v>4.6900000000000004</v>
      </c>
    </row>
    <row r="204" spans="2:81" x14ac:dyDescent="0.25">
      <c r="B204" s="77"/>
      <c r="C204" s="15" t="s">
        <v>107</v>
      </c>
      <c r="D204" s="78"/>
      <c r="E204" s="78"/>
      <c r="F204" s="78"/>
      <c r="G204" s="78"/>
      <c r="H204" s="78"/>
      <c r="I204" s="78"/>
      <c r="J204" s="78"/>
      <c r="K204" s="80">
        <v>0</v>
      </c>
      <c r="L204" s="80">
        <v>0</v>
      </c>
      <c r="M204" s="80">
        <v>0</v>
      </c>
      <c r="N204" s="80">
        <v>0</v>
      </c>
      <c r="O204" s="80">
        <v>0.33</v>
      </c>
      <c r="P204" s="80">
        <v>13.68</v>
      </c>
      <c r="Q204" s="80">
        <v>0.06</v>
      </c>
      <c r="R204" s="80">
        <v>0</v>
      </c>
      <c r="S204" s="80">
        <v>0</v>
      </c>
      <c r="T204" s="80">
        <v>0</v>
      </c>
      <c r="U204" s="80">
        <v>0.54</v>
      </c>
      <c r="V204" s="80">
        <v>0</v>
      </c>
      <c r="W204" s="80">
        <v>0</v>
      </c>
      <c r="X204" s="80">
        <v>0</v>
      </c>
      <c r="Y204" s="80">
        <v>0</v>
      </c>
      <c r="Z204" s="80">
        <v>0</v>
      </c>
      <c r="AA204" s="80">
        <v>0</v>
      </c>
      <c r="AB204" s="80">
        <v>0</v>
      </c>
      <c r="AC204" s="80">
        <v>0</v>
      </c>
      <c r="AD204" s="80">
        <v>0</v>
      </c>
      <c r="AE204" s="80">
        <v>0</v>
      </c>
      <c r="AF204" s="80">
        <v>0</v>
      </c>
      <c r="AG204" s="80">
        <v>0</v>
      </c>
      <c r="AH204" s="80">
        <v>0</v>
      </c>
      <c r="AI204" s="80">
        <v>0</v>
      </c>
      <c r="AJ204" s="80">
        <v>0</v>
      </c>
      <c r="AK204" s="22">
        <v>0</v>
      </c>
      <c r="AL204" s="22">
        <v>95.79</v>
      </c>
      <c r="AM204" s="22">
        <v>99.7</v>
      </c>
      <c r="AN204" s="22">
        <v>152.69</v>
      </c>
      <c r="AO204" s="22">
        <v>50.63</v>
      </c>
      <c r="AP204" s="22">
        <v>30.02</v>
      </c>
      <c r="AQ204" s="22">
        <v>60.03</v>
      </c>
      <c r="AR204" s="22">
        <v>22.71</v>
      </c>
      <c r="AS204" s="22">
        <v>108.58</v>
      </c>
      <c r="AT204" s="22">
        <v>67.34</v>
      </c>
      <c r="AU204" s="22">
        <v>93.96</v>
      </c>
      <c r="AV204" s="22">
        <v>77.52</v>
      </c>
      <c r="AW204" s="22">
        <v>40.72</v>
      </c>
      <c r="AX204" s="22">
        <v>72.040000000000006</v>
      </c>
      <c r="AY204" s="22">
        <v>602.39</v>
      </c>
      <c r="AZ204" s="22">
        <v>0</v>
      </c>
      <c r="BA204" s="22">
        <v>196.27</v>
      </c>
      <c r="BB204" s="22">
        <v>85.35</v>
      </c>
      <c r="BC204" s="22">
        <v>56.64</v>
      </c>
      <c r="BD204" s="22">
        <v>44.89</v>
      </c>
      <c r="BE204" s="22">
        <v>0</v>
      </c>
      <c r="BF204" s="22">
        <v>0</v>
      </c>
      <c r="BG204" s="22">
        <v>0</v>
      </c>
      <c r="BH204" s="22">
        <v>0</v>
      </c>
      <c r="BI204" s="22">
        <v>0</v>
      </c>
      <c r="BJ204" s="22">
        <v>0</v>
      </c>
      <c r="BK204" s="22">
        <v>0</v>
      </c>
      <c r="BL204" s="22">
        <v>0.02</v>
      </c>
      <c r="BM204" s="22">
        <v>0</v>
      </c>
      <c r="BN204" s="22">
        <v>0</v>
      </c>
      <c r="BO204" s="22">
        <v>0</v>
      </c>
      <c r="BP204" s="22">
        <v>0</v>
      </c>
      <c r="BQ204" s="22">
        <v>0</v>
      </c>
      <c r="BR204" s="22">
        <v>0</v>
      </c>
      <c r="BS204" s="22">
        <v>0</v>
      </c>
      <c r="BT204" s="22">
        <v>0.02</v>
      </c>
      <c r="BU204" s="22">
        <v>0</v>
      </c>
      <c r="BV204" s="22">
        <v>0</v>
      </c>
      <c r="BW204" s="22">
        <v>0.08</v>
      </c>
      <c r="BX204" s="22">
        <v>0</v>
      </c>
      <c r="BY204" s="22">
        <v>0</v>
      </c>
      <c r="BZ204" s="22">
        <v>0</v>
      </c>
      <c r="CA204" s="22">
        <v>0</v>
      </c>
      <c r="CB204" s="22">
        <v>0</v>
      </c>
      <c r="CC204" s="22">
        <v>11.73</v>
      </c>
    </row>
    <row r="205" spans="2:81" x14ac:dyDescent="0.25">
      <c r="B205" s="79" t="str">
        <f>"47/3"</f>
        <v>47/3</v>
      </c>
      <c r="C205" s="20" t="s">
        <v>192</v>
      </c>
      <c r="D205" s="80" t="str">
        <f>"150"</f>
        <v>150</v>
      </c>
      <c r="E205" s="80">
        <v>6.67</v>
      </c>
      <c r="F205" s="80">
        <v>2</v>
      </c>
      <c r="G205" s="80">
        <v>4.68</v>
      </c>
      <c r="H205" s="80">
        <v>0.6</v>
      </c>
      <c r="I205" s="80">
        <v>29.26</v>
      </c>
      <c r="J205" s="80">
        <v>185.879137125</v>
      </c>
      <c r="K205" s="82">
        <v>0.05</v>
      </c>
      <c r="L205" s="82">
        <v>0</v>
      </c>
      <c r="M205" s="82">
        <v>0</v>
      </c>
      <c r="N205" s="82">
        <v>0</v>
      </c>
      <c r="O205" s="82">
        <v>0.3</v>
      </c>
      <c r="P205" s="82">
        <v>8.0500000000000007</v>
      </c>
      <c r="Q205" s="82">
        <v>2.08</v>
      </c>
      <c r="R205" s="82">
        <v>0</v>
      </c>
      <c r="S205" s="82">
        <v>0</v>
      </c>
      <c r="T205" s="82">
        <v>0.25</v>
      </c>
      <c r="U205" s="82">
        <v>0.63</v>
      </c>
      <c r="V205" s="82">
        <v>152.5</v>
      </c>
      <c r="W205" s="82">
        <v>61.25</v>
      </c>
      <c r="X205" s="82">
        <v>8.75</v>
      </c>
      <c r="Y205" s="82">
        <v>11.75</v>
      </c>
      <c r="Z205" s="82">
        <v>39.5</v>
      </c>
      <c r="AA205" s="82">
        <v>0.98</v>
      </c>
      <c r="AB205" s="82">
        <v>0</v>
      </c>
      <c r="AC205" s="82">
        <v>1.25</v>
      </c>
      <c r="AD205" s="82">
        <v>0.25</v>
      </c>
      <c r="AE205" s="82">
        <v>0.35</v>
      </c>
      <c r="AF205" s="82">
        <v>0.05</v>
      </c>
      <c r="AG205" s="82">
        <v>0.02</v>
      </c>
      <c r="AH205" s="82">
        <v>0.18</v>
      </c>
      <c r="AI205" s="82">
        <v>0.5</v>
      </c>
      <c r="AJ205" s="82">
        <v>0</v>
      </c>
      <c r="AK205" s="13">
        <v>0</v>
      </c>
      <c r="AL205" s="13">
        <v>80.5</v>
      </c>
      <c r="AM205" s="13">
        <v>62</v>
      </c>
      <c r="AN205" s="13">
        <v>106.75</v>
      </c>
      <c r="AO205" s="13">
        <v>55.75</v>
      </c>
      <c r="AP205" s="13">
        <v>23.25</v>
      </c>
      <c r="AQ205" s="13">
        <v>49.5</v>
      </c>
      <c r="AR205" s="13">
        <v>20</v>
      </c>
      <c r="AS205" s="13">
        <v>92.75</v>
      </c>
      <c r="AT205" s="13">
        <v>74.25</v>
      </c>
      <c r="AU205" s="13">
        <v>72.75</v>
      </c>
      <c r="AV205" s="13">
        <v>116</v>
      </c>
      <c r="AW205" s="13">
        <v>31</v>
      </c>
      <c r="AX205" s="13">
        <v>77.5</v>
      </c>
      <c r="AY205" s="13">
        <v>389.75</v>
      </c>
      <c r="AZ205" s="13">
        <v>0</v>
      </c>
      <c r="BA205" s="13">
        <v>131.5</v>
      </c>
      <c r="BB205" s="13">
        <v>72.75</v>
      </c>
      <c r="BC205" s="13">
        <v>45</v>
      </c>
      <c r="BD205" s="13">
        <v>32.5</v>
      </c>
      <c r="BE205" s="13">
        <v>0</v>
      </c>
      <c r="BF205" s="13">
        <v>0</v>
      </c>
      <c r="BG205" s="13">
        <v>0</v>
      </c>
      <c r="BH205" s="13">
        <v>0</v>
      </c>
      <c r="BI205" s="13">
        <v>0</v>
      </c>
      <c r="BJ205" s="13">
        <v>0</v>
      </c>
      <c r="BK205" s="13">
        <v>0</v>
      </c>
      <c r="BL205" s="13">
        <v>0.04</v>
      </c>
      <c r="BM205" s="13">
        <v>0</v>
      </c>
      <c r="BN205" s="13">
        <v>0</v>
      </c>
      <c r="BO205" s="13">
        <v>0.01</v>
      </c>
      <c r="BP205" s="13">
        <v>0</v>
      </c>
      <c r="BQ205" s="13">
        <v>0</v>
      </c>
      <c r="BR205" s="13">
        <v>0</v>
      </c>
      <c r="BS205" s="13">
        <v>0</v>
      </c>
      <c r="BT205" s="13">
        <v>0.03</v>
      </c>
      <c r="BU205" s="13">
        <v>0</v>
      </c>
      <c r="BV205" s="13">
        <v>0</v>
      </c>
      <c r="BW205" s="13">
        <v>0.12</v>
      </c>
      <c r="BX205" s="13">
        <v>0.02</v>
      </c>
      <c r="BY205" s="13">
        <v>0</v>
      </c>
      <c r="BZ205" s="13">
        <v>0</v>
      </c>
      <c r="CA205" s="13">
        <v>0</v>
      </c>
      <c r="CB205" s="13">
        <v>0</v>
      </c>
      <c r="CC205" s="13">
        <v>11.75</v>
      </c>
    </row>
    <row r="206" spans="2:81" x14ac:dyDescent="0.25">
      <c r="B206" s="79" t="str">
        <f>"18/10"</f>
        <v>18/10</v>
      </c>
      <c r="C206" s="20" t="s">
        <v>172</v>
      </c>
      <c r="D206" s="80" t="str">
        <f>"180"</f>
        <v>180</v>
      </c>
      <c r="E206" s="80">
        <v>0.1</v>
      </c>
      <c r="F206" s="80">
        <v>0</v>
      </c>
      <c r="G206" s="80">
        <v>0.04</v>
      </c>
      <c r="H206" s="80">
        <v>0.04</v>
      </c>
      <c r="I206" s="80">
        <v>24.27</v>
      </c>
      <c r="J206" s="80">
        <v>94.990111200000015</v>
      </c>
      <c r="K206" s="84">
        <v>5.24</v>
      </c>
      <c r="L206" s="84">
        <v>2.4700000000000002</v>
      </c>
      <c r="M206" s="84">
        <v>0</v>
      </c>
      <c r="N206" s="84">
        <v>0</v>
      </c>
      <c r="O206" s="84">
        <v>24.61</v>
      </c>
      <c r="P206" s="84">
        <v>77.819999999999993</v>
      </c>
      <c r="Q206" s="84">
        <v>9.33</v>
      </c>
      <c r="R206" s="84">
        <v>0</v>
      </c>
      <c r="S206" s="84">
        <v>0</v>
      </c>
      <c r="T206" s="84">
        <v>0.9</v>
      </c>
      <c r="U206" s="84">
        <v>6.25</v>
      </c>
      <c r="V206" s="84">
        <v>648.73</v>
      </c>
      <c r="W206" s="84">
        <v>1103.55</v>
      </c>
      <c r="X206" s="84">
        <v>147.69999999999999</v>
      </c>
      <c r="Y206" s="84">
        <v>115.57</v>
      </c>
      <c r="Z206" s="84">
        <v>362.08</v>
      </c>
      <c r="AA206" s="84">
        <v>3.58</v>
      </c>
      <c r="AB206" s="84">
        <v>60.58</v>
      </c>
      <c r="AC206" s="84">
        <v>7076.28</v>
      </c>
      <c r="AD206" s="84">
        <v>1453.5</v>
      </c>
      <c r="AE206" s="84">
        <v>4.46</v>
      </c>
      <c r="AF206" s="84">
        <v>0.31</v>
      </c>
      <c r="AG206" s="84">
        <v>0.33</v>
      </c>
      <c r="AH206" s="84">
        <v>4.87</v>
      </c>
      <c r="AI206" s="84">
        <v>9.6300000000000008</v>
      </c>
      <c r="AJ206" s="84">
        <v>6.77</v>
      </c>
      <c r="AK206" s="26">
        <v>0</v>
      </c>
      <c r="AL206" s="26">
        <v>1252.8800000000001</v>
      </c>
      <c r="AM206" s="26">
        <v>1043.6400000000001</v>
      </c>
      <c r="AN206" s="26">
        <v>1821.25</v>
      </c>
      <c r="AO206" s="26">
        <v>1504.87</v>
      </c>
      <c r="AP206" s="26">
        <v>503.41</v>
      </c>
      <c r="AQ206" s="26">
        <v>989.56</v>
      </c>
      <c r="AR206" s="26">
        <v>271.26</v>
      </c>
      <c r="AS206" s="26">
        <v>637.71</v>
      </c>
      <c r="AT206" s="26">
        <v>496.51</v>
      </c>
      <c r="AU206" s="26">
        <v>660.79</v>
      </c>
      <c r="AV206" s="26">
        <v>716.86</v>
      </c>
      <c r="AW206" s="26">
        <v>666.13</v>
      </c>
      <c r="AX206" s="26">
        <v>438.72</v>
      </c>
      <c r="AY206" s="26">
        <v>2507.1999999999998</v>
      </c>
      <c r="AZ206" s="26">
        <v>0.59</v>
      </c>
      <c r="BA206" s="26">
        <v>730.52</v>
      </c>
      <c r="BB206" s="26">
        <v>484.12</v>
      </c>
      <c r="BC206" s="26">
        <v>448.55</v>
      </c>
      <c r="BD206" s="26">
        <v>229.42</v>
      </c>
      <c r="BE206" s="26">
        <v>0.15</v>
      </c>
      <c r="BF206" s="26">
        <v>7.0000000000000007E-2</v>
      </c>
      <c r="BG206" s="26">
        <v>0.04</v>
      </c>
      <c r="BH206" s="26">
        <v>0.09</v>
      </c>
      <c r="BI206" s="26">
        <v>0.1</v>
      </c>
      <c r="BJ206" s="26">
        <v>0.45</v>
      </c>
      <c r="BK206" s="26">
        <v>0</v>
      </c>
      <c r="BL206" s="26">
        <v>1.68</v>
      </c>
      <c r="BM206" s="26">
        <v>0</v>
      </c>
      <c r="BN206" s="26">
        <v>0.56000000000000005</v>
      </c>
      <c r="BO206" s="26">
        <v>0.02</v>
      </c>
      <c r="BP206" s="26">
        <v>0.02</v>
      </c>
      <c r="BQ206" s="26">
        <v>0</v>
      </c>
      <c r="BR206" s="26">
        <v>0.09</v>
      </c>
      <c r="BS206" s="26">
        <v>0.14000000000000001</v>
      </c>
      <c r="BT206" s="26">
        <v>2.1800000000000002</v>
      </c>
      <c r="BU206" s="26">
        <v>0</v>
      </c>
      <c r="BV206" s="26">
        <v>0</v>
      </c>
      <c r="BW206" s="26">
        <v>2.58</v>
      </c>
      <c r="BX206" s="26">
        <v>0.03</v>
      </c>
      <c r="BY206" s="26">
        <v>0</v>
      </c>
      <c r="BZ206" s="26">
        <v>0</v>
      </c>
      <c r="CA206" s="26">
        <v>0</v>
      </c>
      <c r="CB206" s="26">
        <v>0</v>
      </c>
      <c r="CC206" s="26">
        <v>693.45</v>
      </c>
    </row>
    <row r="207" spans="2:81" x14ac:dyDescent="0.25">
      <c r="B207" s="81" t="str">
        <f>"8/12"</f>
        <v>8/12</v>
      </c>
      <c r="C207" s="17" t="s">
        <v>193</v>
      </c>
      <c r="D207" s="82" t="str">
        <f>"50"</f>
        <v>50</v>
      </c>
      <c r="E207" s="82">
        <v>4.47</v>
      </c>
      <c r="F207" s="82">
        <v>0.79</v>
      </c>
      <c r="G207" s="82">
        <v>3.29</v>
      </c>
      <c r="H207" s="82">
        <v>3.04</v>
      </c>
      <c r="I207" s="82">
        <v>28.15</v>
      </c>
      <c r="J207" s="82">
        <v>159.19777362333329</v>
      </c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78"/>
      <c r="AE207" s="78"/>
      <c r="AF207" s="78"/>
      <c r="AG207" s="78"/>
      <c r="AH207" s="78"/>
      <c r="AI207" s="78"/>
      <c r="AJ207" s="78"/>
    </row>
    <row r="208" spans="2:81" x14ac:dyDescent="0.25">
      <c r="B208" s="83"/>
      <c r="C208" s="24" t="s">
        <v>112</v>
      </c>
      <c r="D208" s="84"/>
      <c r="E208" s="84">
        <v>11.24</v>
      </c>
      <c r="F208" s="84">
        <v>2.79</v>
      </c>
      <c r="G208" s="84">
        <v>8</v>
      </c>
      <c r="H208" s="84">
        <v>3.67</v>
      </c>
      <c r="I208" s="84">
        <v>81.680000000000007</v>
      </c>
      <c r="J208" s="84">
        <v>440.07</v>
      </c>
      <c r="K208" s="80">
        <v>3.01</v>
      </c>
      <c r="L208" s="80">
        <v>0.08</v>
      </c>
      <c r="M208" s="80">
        <v>0</v>
      </c>
      <c r="N208" s="80">
        <v>0</v>
      </c>
      <c r="O208" s="80">
        <v>0.75</v>
      </c>
      <c r="P208" s="80">
        <v>27.03</v>
      </c>
      <c r="Q208" s="80">
        <v>1.48</v>
      </c>
      <c r="R208" s="80">
        <v>0</v>
      </c>
      <c r="S208" s="80">
        <v>0</v>
      </c>
      <c r="T208" s="80">
        <v>0.15</v>
      </c>
      <c r="U208" s="80">
        <v>0.99</v>
      </c>
      <c r="V208" s="80">
        <v>229.32</v>
      </c>
      <c r="W208" s="80">
        <v>49.83</v>
      </c>
      <c r="X208" s="80">
        <v>75.34</v>
      </c>
      <c r="Y208" s="80">
        <v>9.77</v>
      </c>
      <c r="Z208" s="80">
        <v>73.58</v>
      </c>
      <c r="AA208" s="80">
        <v>0.67</v>
      </c>
      <c r="AB208" s="80">
        <v>18.45</v>
      </c>
      <c r="AC208" s="80">
        <v>19.2</v>
      </c>
      <c r="AD208" s="80">
        <v>34.729999999999997</v>
      </c>
      <c r="AE208" s="80">
        <v>0.8</v>
      </c>
      <c r="AF208" s="80">
        <v>0.04</v>
      </c>
      <c r="AG208" s="80">
        <v>0.04</v>
      </c>
      <c r="AH208" s="80">
        <v>0.37</v>
      </c>
      <c r="AI208" s="80">
        <v>1.93</v>
      </c>
      <c r="AJ208" s="80">
        <v>0.02</v>
      </c>
      <c r="AK208" s="22">
        <v>0</v>
      </c>
      <c r="AL208" s="22">
        <v>319.39</v>
      </c>
      <c r="AM208" s="22">
        <v>273.3</v>
      </c>
      <c r="AN208" s="22">
        <v>519.63</v>
      </c>
      <c r="AO208" s="22">
        <v>223.12</v>
      </c>
      <c r="AP208" s="22">
        <v>107.56</v>
      </c>
      <c r="AQ208" s="22">
        <v>205.33</v>
      </c>
      <c r="AR208" s="22">
        <v>94.83</v>
      </c>
      <c r="AS208" s="22">
        <v>316.23</v>
      </c>
      <c r="AT208" s="22">
        <v>200.25</v>
      </c>
      <c r="AU208" s="22">
        <v>238.13</v>
      </c>
      <c r="AV208" s="22">
        <v>261.75</v>
      </c>
      <c r="AW208" s="22">
        <v>138.52000000000001</v>
      </c>
      <c r="AX208" s="22">
        <v>190.91</v>
      </c>
      <c r="AY208" s="22">
        <v>1725.13</v>
      </c>
      <c r="AZ208" s="22">
        <v>0</v>
      </c>
      <c r="BA208" s="22">
        <v>621.22</v>
      </c>
      <c r="BB208" s="22">
        <v>313.13</v>
      </c>
      <c r="BC208" s="22">
        <v>209.62</v>
      </c>
      <c r="BD208" s="22">
        <v>103.45</v>
      </c>
      <c r="BE208" s="22">
        <v>0.09</v>
      </c>
      <c r="BF208" s="22">
        <v>0.05</v>
      </c>
      <c r="BG208" s="22">
        <v>0.05</v>
      </c>
      <c r="BH208" s="22">
        <v>0.12</v>
      </c>
      <c r="BI208" s="22">
        <v>0.14000000000000001</v>
      </c>
      <c r="BJ208" s="22">
        <v>0.48</v>
      </c>
      <c r="BK208" s="22">
        <v>0.03</v>
      </c>
      <c r="BL208" s="22">
        <v>1.26</v>
      </c>
      <c r="BM208" s="22">
        <v>0.01</v>
      </c>
      <c r="BN208" s="22">
        <v>0.33</v>
      </c>
      <c r="BO208" s="22">
        <v>0.01</v>
      </c>
      <c r="BP208" s="22">
        <v>0</v>
      </c>
      <c r="BQ208" s="22">
        <v>0</v>
      </c>
      <c r="BR208" s="22">
        <v>0.08</v>
      </c>
      <c r="BS208" s="22">
        <v>0.13</v>
      </c>
      <c r="BT208" s="22">
        <v>0.94</v>
      </c>
      <c r="BU208" s="22">
        <v>0</v>
      </c>
      <c r="BV208" s="22">
        <v>0</v>
      </c>
      <c r="BW208" s="22">
        <v>0.28000000000000003</v>
      </c>
      <c r="BX208" s="22">
        <v>0.01</v>
      </c>
      <c r="BY208" s="22">
        <v>0</v>
      </c>
      <c r="BZ208" s="22">
        <v>0</v>
      </c>
      <c r="CA208" s="22">
        <v>0</v>
      </c>
      <c r="CB208" s="22">
        <v>0</v>
      </c>
      <c r="CC208" s="22">
        <v>132.59</v>
      </c>
    </row>
    <row r="209" spans="2:81" x14ac:dyDescent="0.25">
      <c r="B209" s="83"/>
      <c r="C209" s="24" t="s">
        <v>113</v>
      </c>
      <c r="D209" s="84"/>
      <c r="E209" s="84">
        <v>46.46</v>
      </c>
      <c r="F209" s="84">
        <v>19.670000000000002</v>
      </c>
      <c r="G209" s="84">
        <v>32.9</v>
      </c>
      <c r="H209" s="84">
        <v>12.98</v>
      </c>
      <c r="I209" s="84">
        <v>256.77</v>
      </c>
      <c r="J209" s="84">
        <v>1487.19</v>
      </c>
      <c r="K209" s="80">
        <v>0</v>
      </c>
      <c r="L209" s="80">
        <v>0</v>
      </c>
      <c r="M209" s="80">
        <v>0</v>
      </c>
      <c r="N209" s="80">
        <v>0</v>
      </c>
      <c r="O209" s="80">
        <v>4.42</v>
      </c>
      <c r="P209" s="80">
        <v>0</v>
      </c>
      <c r="Q209" s="80">
        <v>0.04</v>
      </c>
      <c r="R209" s="80">
        <v>0</v>
      </c>
      <c r="S209" s="80">
        <v>0</v>
      </c>
      <c r="T209" s="80">
        <v>0</v>
      </c>
      <c r="U209" s="80">
        <v>0.02</v>
      </c>
      <c r="V209" s="80">
        <v>0.04</v>
      </c>
      <c r="W209" s="80">
        <v>0.13</v>
      </c>
      <c r="X209" s="80">
        <v>0.13</v>
      </c>
      <c r="Y209" s="80">
        <v>0</v>
      </c>
      <c r="Z209" s="80">
        <v>0</v>
      </c>
      <c r="AA209" s="80">
        <v>0.01</v>
      </c>
      <c r="AB209" s="80">
        <v>0</v>
      </c>
      <c r="AC209" s="80">
        <v>0</v>
      </c>
      <c r="AD209" s="80">
        <v>0</v>
      </c>
      <c r="AE209" s="80">
        <v>0</v>
      </c>
      <c r="AF209" s="80">
        <v>0</v>
      </c>
      <c r="AG209" s="80">
        <v>0</v>
      </c>
      <c r="AH209" s="80">
        <v>0</v>
      </c>
      <c r="AI209" s="80">
        <v>0</v>
      </c>
      <c r="AJ209" s="80">
        <v>0</v>
      </c>
      <c r="AK209" s="22">
        <v>0</v>
      </c>
      <c r="AL209" s="22">
        <v>0</v>
      </c>
      <c r="AM209" s="22">
        <v>0</v>
      </c>
      <c r="AN209" s="22">
        <v>0</v>
      </c>
      <c r="AO209" s="22">
        <v>0</v>
      </c>
      <c r="AP209" s="22">
        <v>0</v>
      </c>
      <c r="AQ209" s="22">
        <v>0</v>
      </c>
      <c r="AR209" s="22">
        <v>0</v>
      </c>
      <c r="AS209" s="22">
        <v>0</v>
      </c>
      <c r="AT209" s="22">
        <v>0</v>
      </c>
      <c r="AU209" s="22">
        <v>0</v>
      </c>
      <c r="AV209" s="22">
        <v>0</v>
      </c>
      <c r="AW209" s="22">
        <v>0</v>
      </c>
      <c r="AX209" s="22">
        <v>0</v>
      </c>
      <c r="AY209" s="22">
        <v>0</v>
      </c>
      <c r="AZ209" s="22">
        <v>0</v>
      </c>
      <c r="BA209" s="22">
        <v>0</v>
      </c>
      <c r="BB209" s="22">
        <v>0</v>
      </c>
      <c r="BC209" s="22">
        <v>0</v>
      </c>
      <c r="BD209" s="22">
        <v>0</v>
      </c>
      <c r="BE209" s="22">
        <v>0</v>
      </c>
      <c r="BF209" s="22">
        <v>0</v>
      </c>
      <c r="BG209" s="22">
        <v>0</v>
      </c>
      <c r="BH209" s="22">
        <v>0</v>
      </c>
      <c r="BI209" s="22">
        <v>0</v>
      </c>
      <c r="BJ209" s="22">
        <v>0</v>
      </c>
      <c r="BK209" s="22">
        <v>0</v>
      </c>
      <c r="BL209" s="22">
        <v>0</v>
      </c>
      <c r="BM209" s="22">
        <v>0</v>
      </c>
      <c r="BN209" s="22">
        <v>0</v>
      </c>
      <c r="BO209" s="22">
        <v>0</v>
      </c>
      <c r="BP209" s="22">
        <v>0</v>
      </c>
      <c r="BQ209" s="22">
        <v>0</v>
      </c>
      <c r="BR209" s="22">
        <v>0</v>
      </c>
      <c r="BS209" s="22">
        <v>0</v>
      </c>
      <c r="BT209" s="22">
        <v>0</v>
      </c>
      <c r="BU209" s="22">
        <v>0</v>
      </c>
      <c r="BV209" s="22">
        <v>0</v>
      </c>
      <c r="BW209" s="22">
        <v>0</v>
      </c>
      <c r="BX209" s="22">
        <v>0</v>
      </c>
      <c r="BY209" s="22">
        <v>0</v>
      </c>
      <c r="BZ209" s="22">
        <v>0</v>
      </c>
      <c r="CA209" s="22">
        <v>0</v>
      </c>
      <c r="CB209" s="22">
        <v>0</v>
      </c>
      <c r="CC209" s="22">
        <v>180.04</v>
      </c>
    </row>
    <row r="210" spans="2:81" x14ac:dyDescent="0.25">
      <c r="B210" s="83"/>
      <c r="C210" s="24"/>
      <c r="D210" s="84"/>
      <c r="E210" s="84"/>
      <c r="F210" s="84"/>
      <c r="G210" s="84"/>
      <c r="H210" s="84"/>
      <c r="I210" s="84"/>
      <c r="J210" s="84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</row>
    <row r="211" spans="2:81" x14ac:dyDescent="0.25">
      <c r="B211" s="105" t="s">
        <v>233</v>
      </c>
      <c r="C211" s="105"/>
      <c r="D211" s="105" t="s">
        <v>234</v>
      </c>
      <c r="E211" s="105"/>
      <c r="F211" s="105"/>
      <c r="G211" s="105"/>
      <c r="H211" s="105"/>
      <c r="I211" s="105"/>
      <c r="J211" s="106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</row>
    <row r="212" spans="2:81" x14ac:dyDescent="0.25">
      <c r="B212" s="105"/>
      <c r="C212" s="105"/>
      <c r="D212" s="105"/>
      <c r="E212" s="105"/>
      <c r="F212" s="105"/>
      <c r="G212" s="105"/>
      <c r="H212" s="105"/>
      <c r="I212" s="105"/>
      <c r="J212" s="106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</row>
    <row r="213" spans="2:81" x14ac:dyDescent="0.25">
      <c r="B213" s="105"/>
      <c r="C213" s="105"/>
      <c r="D213" s="105"/>
      <c r="E213" s="105"/>
      <c r="F213" s="105"/>
      <c r="G213" s="105"/>
      <c r="H213" s="105"/>
      <c r="I213" s="105"/>
      <c r="J213" s="106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</row>
    <row r="214" spans="2:81" x14ac:dyDescent="0.25">
      <c r="B214" s="105"/>
      <c r="C214" s="105"/>
      <c r="D214" s="105"/>
      <c r="E214" s="105"/>
      <c r="F214" s="105"/>
      <c r="G214" s="105"/>
      <c r="H214" s="105"/>
      <c r="I214" s="105"/>
      <c r="J214" s="106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</row>
    <row r="215" spans="2:81" x14ac:dyDescent="0.25">
      <c r="K215" s="82">
        <v>0</v>
      </c>
      <c r="L215" s="82">
        <v>0</v>
      </c>
      <c r="M215" s="82">
        <v>0</v>
      </c>
      <c r="N215" s="82">
        <v>0</v>
      </c>
      <c r="O215" s="82">
        <v>0.33</v>
      </c>
      <c r="P215" s="82">
        <v>13.68</v>
      </c>
      <c r="Q215" s="82">
        <v>0.06</v>
      </c>
      <c r="R215" s="82">
        <v>0</v>
      </c>
      <c r="S215" s="82">
        <v>0</v>
      </c>
      <c r="T215" s="82">
        <v>0</v>
      </c>
      <c r="U215" s="82">
        <v>0.54</v>
      </c>
      <c r="V215" s="82">
        <v>0</v>
      </c>
      <c r="W215" s="82">
        <v>0</v>
      </c>
      <c r="X215" s="82">
        <v>0</v>
      </c>
      <c r="Y215" s="82">
        <v>0</v>
      </c>
      <c r="Z215" s="82">
        <v>0</v>
      </c>
      <c r="AA215" s="82">
        <v>0</v>
      </c>
      <c r="AB215" s="82">
        <v>0</v>
      </c>
      <c r="AC215" s="82">
        <v>0</v>
      </c>
      <c r="AD215" s="82">
        <v>0</v>
      </c>
      <c r="AE215" s="82">
        <v>0</v>
      </c>
      <c r="AF215" s="82">
        <v>0</v>
      </c>
      <c r="AG215" s="82">
        <v>0</v>
      </c>
      <c r="AH215" s="82">
        <v>0</v>
      </c>
      <c r="AI215" s="82">
        <v>0</v>
      </c>
      <c r="AJ215" s="82">
        <v>0</v>
      </c>
      <c r="AK215" s="13">
        <v>0</v>
      </c>
      <c r="AL215" s="13">
        <v>95.79</v>
      </c>
      <c r="AM215" s="13">
        <v>99.7</v>
      </c>
      <c r="AN215" s="13">
        <v>152.69</v>
      </c>
      <c r="AO215" s="13">
        <v>50.63</v>
      </c>
      <c r="AP215" s="13">
        <v>30.02</v>
      </c>
      <c r="AQ215" s="13">
        <v>60.03</v>
      </c>
      <c r="AR215" s="13">
        <v>22.71</v>
      </c>
      <c r="AS215" s="13">
        <v>108.58</v>
      </c>
      <c r="AT215" s="13">
        <v>67.34</v>
      </c>
      <c r="AU215" s="13">
        <v>93.96</v>
      </c>
      <c r="AV215" s="13">
        <v>77.52</v>
      </c>
      <c r="AW215" s="13">
        <v>40.72</v>
      </c>
      <c r="AX215" s="13">
        <v>72.040000000000006</v>
      </c>
      <c r="AY215" s="13">
        <v>602.39</v>
      </c>
      <c r="AZ215" s="13">
        <v>0</v>
      </c>
      <c r="BA215" s="13">
        <v>196.27</v>
      </c>
      <c r="BB215" s="13">
        <v>85.35</v>
      </c>
      <c r="BC215" s="13">
        <v>56.64</v>
      </c>
      <c r="BD215" s="13">
        <v>44.89</v>
      </c>
      <c r="BE215" s="13">
        <v>0</v>
      </c>
      <c r="BF215" s="13">
        <v>0</v>
      </c>
      <c r="BG215" s="13">
        <v>0</v>
      </c>
      <c r="BH215" s="13">
        <v>0</v>
      </c>
      <c r="BI215" s="13">
        <v>0</v>
      </c>
      <c r="BJ215" s="13">
        <v>0</v>
      </c>
      <c r="BK215" s="13">
        <v>0</v>
      </c>
      <c r="BL215" s="13">
        <v>0.02</v>
      </c>
      <c r="BM215" s="13">
        <v>0</v>
      </c>
      <c r="BN215" s="13">
        <v>0</v>
      </c>
      <c r="BO215" s="13">
        <v>0</v>
      </c>
      <c r="BP215" s="13">
        <v>0</v>
      </c>
      <c r="BQ215" s="13">
        <v>0</v>
      </c>
      <c r="BR215" s="13">
        <v>0</v>
      </c>
      <c r="BS215" s="13">
        <v>0</v>
      </c>
      <c r="BT215" s="13">
        <v>0.02</v>
      </c>
      <c r="BU215" s="13">
        <v>0</v>
      </c>
      <c r="BV215" s="13">
        <v>0</v>
      </c>
      <c r="BW215" s="13">
        <v>0.08</v>
      </c>
      <c r="BX215" s="13">
        <v>0</v>
      </c>
      <c r="BY215" s="13">
        <v>0</v>
      </c>
      <c r="BZ215" s="13">
        <v>0</v>
      </c>
      <c r="CA215" s="13">
        <v>0</v>
      </c>
      <c r="CB215" s="13">
        <v>0</v>
      </c>
      <c r="CC215" s="13">
        <v>11.73</v>
      </c>
    </row>
    <row r="216" spans="2:81" x14ac:dyDescent="0.25">
      <c r="B216" s="85" t="s">
        <v>5</v>
      </c>
      <c r="C216" s="85"/>
      <c r="D216" s="85"/>
      <c r="E216" s="85"/>
      <c r="F216" s="85"/>
      <c r="G216" s="85"/>
      <c r="H216" s="85"/>
      <c r="I216" s="85"/>
      <c r="J216" s="85"/>
      <c r="K216" s="84">
        <v>3.01</v>
      </c>
      <c r="L216" s="84">
        <v>0.08</v>
      </c>
      <c r="M216" s="84">
        <v>0</v>
      </c>
      <c r="N216" s="84">
        <v>0</v>
      </c>
      <c r="O216" s="84">
        <v>5.5</v>
      </c>
      <c r="P216" s="84">
        <v>40.71</v>
      </c>
      <c r="Q216" s="84">
        <v>1.57</v>
      </c>
      <c r="R216" s="84">
        <v>0</v>
      </c>
      <c r="S216" s="84">
        <v>0</v>
      </c>
      <c r="T216" s="84">
        <v>0.15</v>
      </c>
      <c r="U216" s="84">
        <v>1.56</v>
      </c>
      <c r="V216" s="84">
        <v>229.37</v>
      </c>
      <c r="W216" s="84">
        <v>49.97</v>
      </c>
      <c r="X216" s="84">
        <v>75.47</v>
      </c>
      <c r="Y216" s="84">
        <v>9.77</v>
      </c>
      <c r="Z216" s="84">
        <v>73.58</v>
      </c>
      <c r="AA216" s="84">
        <v>0.69</v>
      </c>
      <c r="AB216" s="84">
        <v>18.45</v>
      </c>
      <c r="AC216" s="84">
        <v>19.2</v>
      </c>
      <c r="AD216" s="84">
        <v>34.729999999999997</v>
      </c>
      <c r="AE216" s="84">
        <v>0.8</v>
      </c>
      <c r="AF216" s="84">
        <v>0.04</v>
      </c>
      <c r="AG216" s="84">
        <v>0.04</v>
      </c>
      <c r="AH216" s="84">
        <v>0.37</v>
      </c>
      <c r="AI216" s="84">
        <v>1.93</v>
      </c>
      <c r="AJ216" s="84">
        <v>0.02</v>
      </c>
      <c r="AK216" s="26">
        <v>0</v>
      </c>
      <c r="AL216" s="26">
        <v>415.17</v>
      </c>
      <c r="AM216" s="26">
        <v>373</v>
      </c>
      <c r="AN216" s="26">
        <v>672.31</v>
      </c>
      <c r="AO216" s="26">
        <v>273.75</v>
      </c>
      <c r="AP216" s="26">
        <v>137.57</v>
      </c>
      <c r="AQ216" s="26">
        <v>265.36</v>
      </c>
      <c r="AR216" s="26">
        <v>117.54</v>
      </c>
      <c r="AS216" s="26">
        <v>424.81</v>
      </c>
      <c r="AT216" s="26">
        <v>267.58999999999997</v>
      </c>
      <c r="AU216" s="26">
        <v>332.09</v>
      </c>
      <c r="AV216" s="26">
        <v>339.26</v>
      </c>
      <c r="AW216" s="26">
        <v>179.24</v>
      </c>
      <c r="AX216" s="26">
        <v>262.95</v>
      </c>
      <c r="AY216" s="26">
        <v>2327.52</v>
      </c>
      <c r="AZ216" s="26">
        <v>0</v>
      </c>
      <c r="BA216" s="26">
        <v>817.5</v>
      </c>
      <c r="BB216" s="26">
        <v>398.48</v>
      </c>
      <c r="BC216" s="26">
        <v>266.25</v>
      </c>
      <c r="BD216" s="26">
        <v>148.34</v>
      </c>
      <c r="BE216" s="26">
        <v>0.09</v>
      </c>
      <c r="BF216" s="26">
        <v>0.05</v>
      </c>
      <c r="BG216" s="26">
        <v>0.05</v>
      </c>
      <c r="BH216" s="26">
        <v>0.12</v>
      </c>
      <c r="BI216" s="26">
        <v>0.14000000000000001</v>
      </c>
      <c r="BJ216" s="26">
        <v>0.48</v>
      </c>
      <c r="BK216" s="26">
        <v>0.03</v>
      </c>
      <c r="BL216" s="26">
        <v>1.29</v>
      </c>
      <c r="BM216" s="26">
        <v>0.01</v>
      </c>
      <c r="BN216" s="26">
        <v>0.33</v>
      </c>
      <c r="BO216" s="26">
        <v>0.01</v>
      </c>
      <c r="BP216" s="26">
        <v>0</v>
      </c>
      <c r="BQ216" s="26">
        <v>0</v>
      </c>
      <c r="BR216" s="26">
        <v>0.08</v>
      </c>
      <c r="BS216" s="26">
        <v>0.13</v>
      </c>
      <c r="BT216" s="26">
        <v>0.96</v>
      </c>
      <c r="BU216" s="26">
        <v>0</v>
      </c>
      <c r="BV216" s="26">
        <v>0</v>
      </c>
      <c r="BW216" s="26">
        <v>0.36</v>
      </c>
      <c r="BX216" s="26">
        <v>0.01</v>
      </c>
      <c r="BY216" s="26">
        <v>0</v>
      </c>
      <c r="BZ216" s="26">
        <v>0</v>
      </c>
      <c r="CA216" s="26">
        <v>0</v>
      </c>
      <c r="CB216" s="26">
        <v>0</v>
      </c>
      <c r="CC216" s="26">
        <v>324.35000000000002</v>
      </c>
    </row>
    <row r="217" spans="2:81" ht="15.75" customHeight="1" x14ac:dyDescent="0.25">
      <c r="B217" s="105" t="s">
        <v>152</v>
      </c>
      <c r="C217" s="105"/>
      <c r="D217" s="109" t="s">
        <v>235</v>
      </c>
      <c r="E217" s="109"/>
      <c r="F217" s="107">
        <v>45593</v>
      </c>
      <c r="G217" s="108"/>
      <c r="H217" s="108"/>
      <c r="I217" s="1"/>
      <c r="J217" s="1" t="s">
        <v>194</v>
      </c>
      <c r="K217" s="84">
        <v>16.5</v>
      </c>
      <c r="L217" s="84">
        <v>2.76</v>
      </c>
      <c r="M217" s="84">
        <v>0</v>
      </c>
      <c r="N217" s="84">
        <v>0</v>
      </c>
      <c r="O217" s="84">
        <v>56.97</v>
      </c>
      <c r="P217" s="84">
        <v>135.11000000000001</v>
      </c>
      <c r="Q217" s="84">
        <v>12.73</v>
      </c>
      <c r="R217" s="84">
        <v>0</v>
      </c>
      <c r="S217" s="84">
        <v>0</v>
      </c>
      <c r="T217" s="84">
        <v>1.84</v>
      </c>
      <c r="U217" s="84">
        <v>10.69</v>
      </c>
      <c r="V217" s="84">
        <v>1301.1099999999999</v>
      </c>
      <c r="W217" s="84">
        <v>1605.73</v>
      </c>
      <c r="X217" s="84">
        <v>453.7</v>
      </c>
      <c r="Y217" s="84">
        <v>165.94</v>
      </c>
      <c r="Z217" s="84">
        <v>625.72</v>
      </c>
      <c r="AA217" s="84">
        <v>6.63</v>
      </c>
      <c r="AB217" s="84">
        <v>138.63</v>
      </c>
      <c r="AC217" s="84">
        <v>7136.58</v>
      </c>
      <c r="AD217" s="84">
        <v>1570.58</v>
      </c>
      <c r="AE217" s="84">
        <v>6.04</v>
      </c>
      <c r="AF217" s="84">
        <v>0.48</v>
      </c>
      <c r="AG217" s="84">
        <v>0.64</v>
      </c>
      <c r="AH217" s="84">
        <v>6.11</v>
      </c>
      <c r="AI217" s="84">
        <v>14.27</v>
      </c>
      <c r="AJ217" s="84">
        <v>11.68</v>
      </c>
      <c r="AK217" s="26">
        <v>0.2</v>
      </c>
      <c r="AL217" s="26">
        <v>2091.81</v>
      </c>
      <c r="AM217" s="26">
        <v>1843.75</v>
      </c>
      <c r="AN217" s="26">
        <v>3198.37</v>
      </c>
      <c r="AO217" s="26">
        <v>2250.0500000000002</v>
      </c>
      <c r="AP217" s="26">
        <v>813.37</v>
      </c>
      <c r="AQ217" s="26">
        <v>1573.8</v>
      </c>
      <c r="AR217" s="26">
        <v>499.87</v>
      </c>
      <c r="AS217" s="26">
        <v>1472.69</v>
      </c>
      <c r="AT217" s="26">
        <v>871.79</v>
      </c>
      <c r="AU217" s="26">
        <v>1130.33</v>
      </c>
      <c r="AV217" s="26">
        <v>1224.74</v>
      </c>
      <c r="AW217" s="26">
        <v>909.95</v>
      </c>
      <c r="AX217" s="26">
        <v>812.89</v>
      </c>
      <c r="AY217" s="26">
        <v>5693.62</v>
      </c>
      <c r="AZ217" s="26">
        <v>0.59</v>
      </c>
      <c r="BA217" s="26">
        <v>1827.4</v>
      </c>
      <c r="BB217" s="26">
        <v>1015.43</v>
      </c>
      <c r="BC217" s="26">
        <v>1119.33</v>
      </c>
      <c r="BD217" s="26">
        <v>488.16</v>
      </c>
      <c r="BE217" s="26">
        <v>0.48</v>
      </c>
      <c r="BF217" s="26">
        <v>0.23</v>
      </c>
      <c r="BG217" s="26">
        <v>0.14000000000000001</v>
      </c>
      <c r="BH217" s="26">
        <v>0.34</v>
      </c>
      <c r="BI217" s="26">
        <v>0.4</v>
      </c>
      <c r="BJ217" s="26">
        <v>1.65</v>
      </c>
      <c r="BK217" s="26">
        <v>0.03</v>
      </c>
      <c r="BL217" s="26">
        <v>5.07</v>
      </c>
      <c r="BM217" s="26">
        <v>0.01</v>
      </c>
      <c r="BN217" s="26">
        <v>1.56</v>
      </c>
      <c r="BO217" s="26">
        <v>0.03</v>
      </c>
      <c r="BP217" s="26">
        <v>0.02</v>
      </c>
      <c r="BQ217" s="26">
        <v>0</v>
      </c>
      <c r="BR217" s="26">
        <v>0.31</v>
      </c>
      <c r="BS217" s="26">
        <v>0.48</v>
      </c>
      <c r="BT217" s="26">
        <v>5.17</v>
      </c>
      <c r="BU217" s="26">
        <v>0</v>
      </c>
      <c r="BV217" s="26">
        <v>0</v>
      </c>
      <c r="BW217" s="26">
        <v>3.33</v>
      </c>
      <c r="BX217" s="26">
        <v>7.0000000000000007E-2</v>
      </c>
      <c r="BY217" s="26">
        <v>0</v>
      </c>
      <c r="BZ217" s="26">
        <v>0</v>
      </c>
      <c r="CA217" s="26">
        <v>0</v>
      </c>
      <c r="CB217" s="26">
        <v>0</v>
      </c>
      <c r="CC217" s="26">
        <v>1480.06</v>
      </c>
    </row>
    <row r="218" spans="2:81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81" x14ac:dyDescent="0.25">
      <c r="B219" s="110" t="s">
        <v>84</v>
      </c>
      <c r="C219" s="104" t="s">
        <v>85</v>
      </c>
      <c r="D219" s="104" t="s">
        <v>78</v>
      </c>
      <c r="E219" s="104" t="s">
        <v>1</v>
      </c>
      <c r="F219" s="104"/>
      <c r="G219" s="104" t="s">
        <v>6</v>
      </c>
      <c r="H219" s="104"/>
      <c r="I219" s="104" t="s">
        <v>79</v>
      </c>
      <c r="J219" s="104" t="s">
        <v>4</v>
      </c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  <c r="AN219" s="85"/>
      <c r="AO219" s="85"/>
      <c r="AP219" s="85"/>
      <c r="AQ219" s="85"/>
      <c r="AR219" s="85"/>
      <c r="AS219" s="85"/>
      <c r="AT219" s="85"/>
      <c r="AU219" s="85"/>
      <c r="AV219" s="85"/>
      <c r="AW219" s="85"/>
      <c r="AX219" s="85"/>
      <c r="AY219" s="85"/>
      <c r="AZ219" s="85"/>
      <c r="BA219" s="85"/>
      <c r="BB219" s="85"/>
      <c r="BC219" s="85"/>
      <c r="BD219" s="85"/>
      <c r="BE219" s="85"/>
      <c r="BF219" s="85"/>
      <c r="BG219" s="85"/>
      <c r="BH219" s="85"/>
      <c r="BI219" s="85"/>
      <c r="BJ219" s="85"/>
      <c r="BK219" s="85"/>
      <c r="BL219" s="85"/>
      <c r="BM219" s="85"/>
      <c r="BN219" s="85"/>
      <c r="BO219" s="85"/>
      <c r="BP219" s="85"/>
      <c r="BQ219" s="85"/>
      <c r="BR219" s="85"/>
      <c r="BS219" s="85"/>
      <c r="BT219" s="85"/>
      <c r="BU219" s="85"/>
      <c r="BV219" s="85"/>
      <c r="BW219" s="85"/>
      <c r="BX219" s="85"/>
      <c r="BY219" s="85"/>
      <c r="BZ219" s="85"/>
      <c r="CA219" s="85"/>
      <c r="CB219" s="85"/>
      <c r="CC219" s="85"/>
    </row>
    <row r="220" spans="2:81" ht="31.5" x14ac:dyDescent="0.25">
      <c r="B220" s="111"/>
      <c r="C220" s="104"/>
      <c r="D220" s="104"/>
      <c r="E220" s="14" t="s">
        <v>0</v>
      </c>
      <c r="F220" s="14" t="s">
        <v>2</v>
      </c>
      <c r="G220" s="14" t="s">
        <v>0</v>
      </c>
      <c r="H220" s="14" t="s">
        <v>3</v>
      </c>
      <c r="I220" s="104"/>
      <c r="J220" s="104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03">
        <f>IF(Дата_Сост&lt;&gt;"",Дата_Сост,"")</f>
        <v>45323.547106481485</v>
      </c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  <c r="BD220" s="103"/>
      <c r="BE220" s="103"/>
      <c r="BF220" s="103"/>
      <c r="BG220" s="103"/>
      <c r="BH220" s="103"/>
      <c r="BI220" s="103"/>
      <c r="BJ220" s="103"/>
      <c r="BK220" s="103"/>
      <c r="BL220" s="103"/>
      <c r="BM220" s="103"/>
      <c r="BN220" s="103"/>
      <c r="BO220" s="103"/>
      <c r="BP220" s="103"/>
      <c r="BQ220" s="103"/>
      <c r="BR220" s="103"/>
      <c r="BS220" s="103"/>
      <c r="BT220" s="103"/>
      <c r="BU220" s="103"/>
      <c r="BV220" s="103"/>
      <c r="BW220" s="103"/>
      <c r="BX220" s="103"/>
      <c r="BY220" s="103"/>
      <c r="BZ220" s="103"/>
      <c r="CA220" s="103"/>
      <c r="CB220" s="103"/>
      <c r="CC220" s="103"/>
    </row>
    <row r="221" spans="2:81" x14ac:dyDescent="0.25">
      <c r="B221" s="77"/>
      <c r="C221" s="15" t="s">
        <v>89</v>
      </c>
      <c r="D221" s="78"/>
      <c r="E221" s="78"/>
      <c r="F221" s="78"/>
      <c r="G221" s="78"/>
      <c r="H221" s="78"/>
      <c r="I221" s="78"/>
      <c r="J221" s="7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2:81" x14ac:dyDescent="0.25">
      <c r="B222" s="79" t="str">
        <f>"4/4"</f>
        <v>4/4</v>
      </c>
      <c r="C222" s="20" t="s">
        <v>165</v>
      </c>
      <c r="D222" s="80" t="str">
        <f>"180"</f>
        <v>180</v>
      </c>
      <c r="E222" s="80">
        <v>2.69</v>
      </c>
      <c r="F222" s="80">
        <v>2.65</v>
      </c>
      <c r="G222" s="80">
        <v>5.44</v>
      </c>
      <c r="H222" s="80">
        <v>0</v>
      </c>
      <c r="I222" s="80">
        <v>7.7</v>
      </c>
      <c r="J222" s="80">
        <v>88.314852599999995</v>
      </c>
      <c r="K222" s="10" t="s">
        <v>7</v>
      </c>
      <c r="L222" s="10" t="s">
        <v>8</v>
      </c>
      <c r="M222" s="10" t="s">
        <v>70</v>
      </c>
      <c r="N222" s="10" t="s">
        <v>9</v>
      </c>
      <c r="O222" s="10" t="s">
        <v>10</v>
      </c>
      <c r="P222" s="10" t="s">
        <v>11</v>
      </c>
      <c r="Q222" s="10" t="s">
        <v>12</v>
      </c>
      <c r="R222" s="10" t="s">
        <v>13</v>
      </c>
      <c r="S222" s="10" t="s">
        <v>14</v>
      </c>
      <c r="T222" s="10" t="s">
        <v>15</v>
      </c>
      <c r="U222" s="10" t="s">
        <v>16</v>
      </c>
      <c r="V222" s="10" t="s">
        <v>17</v>
      </c>
      <c r="W222" s="10" t="s">
        <v>18</v>
      </c>
      <c r="X222" s="104" t="s">
        <v>75</v>
      </c>
      <c r="Y222" s="104"/>
      <c r="Z222" s="104"/>
      <c r="AA222" s="104"/>
      <c r="AB222" s="12" t="s">
        <v>74</v>
      </c>
      <c r="AC222" s="12"/>
      <c r="AD222" s="12"/>
      <c r="AE222" s="12"/>
      <c r="AF222" s="12"/>
      <c r="AG222" s="12"/>
      <c r="AH222" s="12"/>
      <c r="AI222" s="12"/>
      <c r="AJ222" s="104" t="s">
        <v>86</v>
      </c>
      <c r="AK222" s="13" t="s">
        <v>26</v>
      </c>
      <c r="AL222" s="13" t="s">
        <v>27</v>
      </c>
      <c r="AM222" s="13" t="s">
        <v>28</v>
      </c>
      <c r="AN222" s="13" t="s">
        <v>29</v>
      </c>
      <c r="AO222" s="13" t="s">
        <v>30</v>
      </c>
      <c r="AP222" s="13" t="s">
        <v>31</v>
      </c>
      <c r="AQ222" s="13" t="s">
        <v>32</v>
      </c>
      <c r="AR222" s="13" t="s">
        <v>33</v>
      </c>
      <c r="AS222" s="13" t="s">
        <v>34</v>
      </c>
      <c r="AT222" s="13" t="s">
        <v>35</v>
      </c>
      <c r="AU222" s="13" t="s">
        <v>36</v>
      </c>
      <c r="AV222" s="13" t="s">
        <v>37</v>
      </c>
      <c r="AW222" s="13" t="s">
        <v>38</v>
      </c>
      <c r="AX222" s="13" t="s">
        <v>39</v>
      </c>
      <c r="AY222" s="13" t="s">
        <v>40</v>
      </c>
      <c r="AZ222" s="13" t="s">
        <v>41</v>
      </c>
      <c r="BA222" s="13" t="s">
        <v>42</v>
      </c>
      <c r="BB222" s="13" t="s">
        <v>43</v>
      </c>
      <c r="BC222" s="13" t="s">
        <v>44</v>
      </c>
      <c r="BD222" s="13" t="s">
        <v>45</v>
      </c>
      <c r="BE222" s="13" t="s">
        <v>46</v>
      </c>
      <c r="BF222" s="13" t="s">
        <v>47</v>
      </c>
      <c r="BG222" s="13" t="s">
        <v>48</v>
      </c>
      <c r="BH222" s="13" t="s">
        <v>49</v>
      </c>
      <c r="BI222" s="13" t="s">
        <v>50</v>
      </c>
      <c r="BJ222" s="13" t="s">
        <v>51</v>
      </c>
      <c r="BK222" s="13" t="s">
        <v>52</v>
      </c>
      <c r="BL222" s="13" t="s">
        <v>53</v>
      </c>
      <c r="BM222" s="13" t="s">
        <v>54</v>
      </c>
      <c r="BN222" s="13" t="s">
        <v>55</v>
      </c>
      <c r="BO222" s="13" t="s">
        <v>56</v>
      </c>
      <c r="BP222" s="13" t="s">
        <v>57</v>
      </c>
      <c r="BQ222" s="13" t="s">
        <v>58</v>
      </c>
      <c r="BR222" s="13" t="s">
        <v>59</v>
      </c>
      <c r="BS222" s="13" t="s">
        <v>60</v>
      </c>
      <c r="BT222" s="13" t="s">
        <v>61</v>
      </c>
      <c r="BU222" s="13" t="s">
        <v>62</v>
      </c>
      <c r="BV222" s="13" t="s">
        <v>63</v>
      </c>
      <c r="BW222" s="13" t="s">
        <v>64</v>
      </c>
      <c r="BX222" s="13" t="s">
        <v>65</v>
      </c>
      <c r="BY222" s="13" t="s">
        <v>66</v>
      </c>
      <c r="BZ222" s="13" t="s">
        <v>67</v>
      </c>
      <c r="CA222" s="13" t="s">
        <v>68</v>
      </c>
      <c r="CB222" s="13" t="s">
        <v>69</v>
      </c>
      <c r="CC222" s="13"/>
    </row>
    <row r="223" spans="2:81" ht="18.75" x14ac:dyDescent="0.25">
      <c r="B223" s="79" t="str">
        <f>"-"</f>
        <v>-</v>
      </c>
      <c r="C223" s="20" t="s">
        <v>93</v>
      </c>
      <c r="D223" s="80" t="str">
        <f>"5"</f>
        <v>5</v>
      </c>
      <c r="E223" s="80">
        <v>0.04</v>
      </c>
      <c r="F223" s="80">
        <v>0.04</v>
      </c>
      <c r="G223" s="80">
        <v>3.63</v>
      </c>
      <c r="H223" s="80">
        <v>0</v>
      </c>
      <c r="I223" s="80">
        <v>7.0000000000000007E-2</v>
      </c>
      <c r="J223" s="80">
        <v>33.031999999999996</v>
      </c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 t="s">
        <v>19</v>
      </c>
      <c r="Y223" s="10" t="s">
        <v>20</v>
      </c>
      <c r="Z223" s="10" t="s">
        <v>21</v>
      </c>
      <c r="AA223" s="10" t="s">
        <v>22</v>
      </c>
      <c r="AB223" s="10" t="s">
        <v>71</v>
      </c>
      <c r="AC223" s="10" t="s">
        <v>23</v>
      </c>
      <c r="AD223" s="10" t="s">
        <v>72</v>
      </c>
      <c r="AE223" s="10" t="s">
        <v>73</v>
      </c>
      <c r="AF223" s="10" t="s">
        <v>76</v>
      </c>
      <c r="AG223" s="10" t="s">
        <v>77</v>
      </c>
      <c r="AH223" s="10" t="s">
        <v>24</v>
      </c>
      <c r="AI223" s="10" t="s">
        <v>25</v>
      </c>
      <c r="AJ223" s="104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</row>
    <row r="224" spans="2:81" x14ac:dyDescent="0.25">
      <c r="B224" s="79" t="str">
        <f>"32/10"</f>
        <v>32/10</v>
      </c>
      <c r="C224" s="20" t="s">
        <v>195</v>
      </c>
      <c r="D224" s="80" t="str">
        <f>"180"</f>
        <v>180</v>
      </c>
      <c r="E224" s="80">
        <v>2.82</v>
      </c>
      <c r="F224" s="80">
        <v>2.56</v>
      </c>
      <c r="G224" s="80">
        <v>2.89</v>
      </c>
      <c r="H224" s="80">
        <v>0.06</v>
      </c>
      <c r="I224" s="80">
        <v>8.5500000000000007</v>
      </c>
      <c r="J224" s="80">
        <v>70.009740000000008</v>
      </c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78"/>
      <c r="AE224" s="78"/>
      <c r="AF224" s="78"/>
      <c r="AG224" s="78"/>
      <c r="AH224" s="78"/>
      <c r="AI224" s="78"/>
      <c r="AJ224" s="78"/>
    </row>
    <row r="225" spans="2:81" x14ac:dyDescent="0.25">
      <c r="B225" s="81" t="str">
        <f>"-"</f>
        <v>-</v>
      </c>
      <c r="C225" s="17" t="s">
        <v>158</v>
      </c>
      <c r="D225" s="82" t="str">
        <f>"35"</f>
        <v>35</v>
      </c>
      <c r="E225" s="82">
        <v>2.7</v>
      </c>
      <c r="F225" s="82">
        <v>0</v>
      </c>
      <c r="G225" s="82">
        <v>1.05</v>
      </c>
      <c r="H225" s="82">
        <v>1.05</v>
      </c>
      <c r="I225" s="82">
        <v>18.66</v>
      </c>
      <c r="J225" s="82">
        <v>94.331999999999979</v>
      </c>
      <c r="K225" s="80">
        <v>4.42</v>
      </c>
      <c r="L225" s="80">
        <v>0.1</v>
      </c>
      <c r="M225" s="80">
        <v>0</v>
      </c>
      <c r="N225" s="80">
        <v>0</v>
      </c>
      <c r="O225" s="80">
        <v>8.15</v>
      </c>
      <c r="P225" s="80">
        <v>20.55</v>
      </c>
      <c r="Q225" s="80">
        <v>2.0499999999999998</v>
      </c>
      <c r="R225" s="80">
        <v>0</v>
      </c>
      <c r="S225" s="80">
        <v>0</v>
      </c>
      <c r="T225" s="80">
        <v>0.09</v>
      </c>
      <c r="U225" s="80">
        <v>1.76</v>
      </c>
      <c r="V225" s="80">
        <v>224.83</v>
      </c>
      <c r="W225" s="80">
        <v>249.18</v>
      </c>
      <c r="X225" s="80">
        <v>125.68</v>
      </c>
      <c r="Y225" s="80">
        <v>56.18</v>
      </c>
      <c r="Z225" s="80">
        <v>186.71</v>
      </c>
      <c r="AA225" s="80">
        <v>1.38</v>
      </c>
      <c r="AB225" s="80">
        <v>36</v>
      </c>
      <c r="AC225" s="80">
        <v>20.25</v>
      </c>
      <c r="AD225" s="80">
        <v>40.049999999999997</v>
      </c>
      <c r="AE225" s="80">
        <v>0.62</v>
      </c>
      <c r="AF225" s="80">
        <v>0.17</v>
      </c>
      <c r="AG225" s="80">
        <v>0.16</v>
      </c>
      <c r="AH225" s="80">
        <v>0.39</v>
      </c>
      <c r="AI225" s="80">
        <v>2.39</v>
      </c>
      <c r="AJ225" s="80">
        <v>0.47</v>
      </c>
      <c r="AK225" s="22">
        <v>0</v>
      </c>
      <c r="AL225" s="22">
        <v>343.19</v>
      </c>
      <c r="AM225" s="22">
        <v>284.22000000000003</v>
      </c>
      <c r="AN225" s="22">
        <v>470.81</v>
      </c>
      <c r="AO225" s="22">
        <v>345.96</v>
      </c>
      <c r="AP225" s="22">
        <v>109.06</v>
      </c>
      <c r="AQ225" s="22">
        <v>250.8</v>
      </c>
      <c r="AR225" s="22">
        <v>108.62</v>
      </c>
      <c r="AS225" s="22">
        <v>320.08</v>
      </c>
      <c r="AT225" s="22">
        <v>173.05</v>
      </c>
      <c r="AU225" s="22">
        <v>260.81</v>
      </c>
      <c r="AV225" s="22">
        <v>325.68</v>
      </c>
      <c r="AW225" s="22">
        <v>87.63</v>
      </c>
      <c r="AX225" s="22">
        <v>360.56</v>
      </c>
      <c r="AY225" s="22">
        <v>693.52</v>
      </c>
      <c r="AZ225" s="22">
        <v>0</v>
      </c>
      <c r="BA225" s="22">
        <v>228.26</v>
      </c>
      <c r="BB225" s="22">
        <v>183.72</v>
      </c>
      <c r="BC225" s="22">
        <v>320.43</v>
      </c>
      <c r="BD225" s="22">
        <v>122.86</v>
      </c>
      <c r="BE225" s="22">
        <v>0.12</v>
      </c>
      <c r="BF225" s="22">
        <v>0.05</v>
      </c>
      <c r="BG225" s="22">
        <v>0.03</v>
      </c>
      <c r="BH225" s="22">
        <v>7.0000000000000007E-2</v>
      </c>
      <c r="BI225" s="22">
        <v>0.08</v>
      </c>
      <c r="BJ225" s="22">
        <v>0.36</v>
      </c>
      <c r="BK225" s="22">
        <v>0</v>
      </c>
      <c r="BL225" s="22">
        <v>1.44</v>
      </c>
      <c r="BM225" s="22">
        <v>0</v>
      </c>
      <c r="BN225" s="22">
        <v>0.32</v>
      </c>
      <c r="BO225" s="22">
        <v>0</v>
      </c>
      <c r="BP225" s="22">
        <v>0</v>
      </c>
      <c r="BQ225" s="22">
        <v>0</v>
      </c>
      <c r="BR225" s="22">
        <v>7.0000000000000007E-2</v>
      </c>
      <c r="BS225" s="22">
        <v>0.1</v>
      </c>
      <c r="BT225" s="22">
        <v>1.55</v>
      </c>
      <c r="BU225" s="22">
        <v>0</v>
      </c>
      <c r="BV225" s="22">
        <v>0</v>
      </c>
      <c r="BW225" s="22">
        <v>0.84</v>
      </c>
      <c r="BX225" s="22">
        <v>0.02</v>
      </c>
      <c r="BY225" s="22">
        <v>0</v>
      </c>
      <c r="BZ225" s="22">
        <v>0</v>
      </c>
      <c r="CA225" s="22">
        <v>0</v>
      </c>
      <c r="CB225" s="22">
        <v>0</v>
      </c>
      <c r="CC225" s="22">
        <v>146.21</v>
      </c>
    </row>
    <row r="226" spans="2:81" x14ac:dyDescent="0.25">
      <c r="B226" s="83"/>
      <c r="C226" s="24" t="s">
        <v>94</v>
      </c>
      <c r="D226" s="84"/>
      <c r="E226" s="84">
        <v>8.25</v>
      </c>
      <c r="F226" s="84">
        <v>5.24</v>
      </c>
      <c r="G226" s="84">
        <v>13</v>
      </c>
      <c r="H226" s="84">
        <v>1.1100000000000001</v>
      </c>
      <c r="I226" s="84">
        <v>34.97</v>
      </c>
      <c r="J226" s="84">
        <v>285.69</v>
      </c>
      <c r="K226" s="80">
        <v>0</v>
      </c>
      <c r="L226" s="80">
        <v>0</v>
      </c>
      <c r="M226" s="80">
        <v>0</v>
      </c>
      <c r="N226" s="80">
        <v>0</v>
      </c>
      <c r="O226" s="80">
        <v>4.42</v>
      </c>
      <c r="P226" s="80">
        <v>0</v>
      </c>
      <c r="Q226" s="80">
        <v>0.04</v>
      </c>
      <c r="R226" s="80">
        <v>0</v>
      </c>
      <c r="S226" s="80">
        <v>0</v>
      </c>
      <c r="T226" s="80">
        <v>0</v>
      </c>
      <c r="U226" s="80">
        <v>0.02</v>
      </c>
      <c r="V226" s="80">
        <v>0.04</v>
      </c>
      <c r="W226" s="80">
        <v>0.13</v>
      </c>
      <c r="X226" s="80">
        <v>0.13</v>
      </c>
      <c r="Y226" s="80">
        <v>0</v>
      </c>
      <c r="Z226" s="80">
        <v>0</v>
      </c>
      <c r="AA226" s="80">
        <v>0.01</v>
      </c>
      <c r="AB226" s="80">
        <v>0</v>
      </c>
      <c r="AC226" s="80">
        <v>0</v>
      </c>
      <c r="AD226" s="80">
        <v>0</v>
      </c>
      <c r="AE226" s="80">
        <v>0</v>
      </c>
      <c r="AF226" s="80">
        <v>0</v>
      </c>
      <c r="AG226" s="80">
        <v>0</v>
      </c>
      <c r="AH226" s="80">
        <v>0</v>
      </c>
      <c r="AI226" s="80">
        <v>0</v>
      </c>
      <c r="AJ226" s="80">
        <v>0</v>
      </c>
      <c r="AK226" s="22">
        <v>0</v>
      </c>
      <c r="AL226" s="22">
        <v>0</v>
      </c>
      <c r="AM226" s="22">
        <v>0</v>
      </c>
      <c r="AN226" s="22">
        <v>0</v>
      </c>
      <c r="AO226" s="22">
        <v>0</v>
      </c>
      <c r="AP226" s="22">
        <v>0</v>
      </c>
      <c r="AQ226" s="22">
        <v>0</v>
      </c>
      <c r="AR226" s="22">
        <v>0</v>
      </c>
      <c r="AS226" s="22">
        <v>0</v>
      </c>
      <c r="AT226" s="22">
        <v>0</v>
      </c>
      <c r="AU226" s="22">
        <v>0</v>
      </c>
      <c r="AV226" s="22">
        <v>0</v>
      </c>
      <c r="AW226" s="22">
        <v>0</v>
      </c>
      <c r="AX226" s="22">
        <v>0</v>
      </c>
      <c r="AY226" s="22">
        <v>0</v>
      </c>
      <c r="AZ226" s="22">
        <v>0</v>
      </c>
      <c r="BA226" s="22">
        <v>0</v>
      </c>
      <c r="BB226" s="22">
        <v>0</v>
      </c>
      <c r="BC226" s="22">
        <v>0</v>
      </c>
      <c r="BD226" s="22">
        <v>0</v>
      </c>
      <c r="BE226" s="22">
        <v>0</v>
      </c>
      <c r="BF226" s="22">
        <v>0</v>
      </c>
      <c r="BG226" s="22">
        <v>0</v>
      </c>
      <c r="BH226" s="22">
        <v>0</v>
      </c>
      <c r="BI226" s="22">
        <v>0</v>
      </c>
      <c r="BJ226" s="22">
        <v>0</v>
      </c>
      <c r="BK226" s="22">
        <v>0</v>
      </c>
      <c r="BL226" s="22">
        <v>0</v>
      </c>
      <c r="BM226" s="22">
        <v>0</v>
      </c>
      <c r="BN226" s="22">
        <v>0</v>
      </c>
      <c r="BO226" s="22">
        <v>0</v>
      </c>
      <c r="BP226" s="22">
        <v>0</v>
      </c>
      <c r="BQ226" s="22">
        <v>0</v>
      </c>
      <c r="BR226" s="22">
        <v>0</v>
      </c>
      <c r="BS226" s="22">
        <v>0</v>
      </c>
      <c r="BT226" s="22">
        <v>0</v>
      </c>
      <c r="BU226" s="22">
        <v>0</v>
      </c>
      <c r="BV226" s="22">
        <v>0</v>
      </c>
      <c r="BW226" s="22">
        <v>0</v>
      </c>
      <c r="BX226" s="22">
        <v>0</v>
      </c>
      <c r="BY226" s="22">
        <v>0</v>
      </c>
      <c r="BZ226" s="22">
        <v>0</v>
      </c>
      <c r="CA226" s="22">
        <v>0</v>
      </c>
      <c r="CB226" s="22">
        <v>0</v>
      </c>
      <c r="CC226" s="22">
        <v>180.04</v>
      </c>
    </row>
    <row r="227" spans="2:81" x14ac:dyDescent="0.25">
      <c r="B227" s="77"/>
      <c r="C227" s="15" t="s">
        <v>95</v>
      </c>
      <c r="D227" s="78"/>
      <c r="E227" s="78"/>
      <c r="F227" s="78"/>
      <c r="G227" s="78"/>
      <c r="H227" s="78"/>
      <c r="I227" s="78"/>
      <c r="J227" s="78"/>
      <c r="K227" s="80">
        <v>1.53</v>
      </c>
      <c r="L227" s="80">
        <v>0</v>
      </c>
      <c r="M227" s="80">
        <v>0</v>
      </c>
      <c r="N227" s="80">
        <v>0</v>
      </c>
      <c r="O227" s="80">
        <v>0</v>
      </c>
      <c r="P227" s="80">
        <v>0</v>
      </c>
      <c r="Q227" s="80">
        <v>0</v>
      </c>
      <c r="R227" s="80">
        <v>0</v>
      </c>
      <c r="S227" s="80">
        <v>0</v>
      </c>
      <c r="T227" s="80">
        <v>0.2</v>
      </c>
      <c r="U227" s="80">
        <v>0.43</v>
      </c>
      <c r="V227" s="80">
        <v>110</v>
      </c>
      <c r="W227" s="80">
        <v>10</v>
      </c>
      <c r="X227" s="80">
        <v>100</v>
      </c>
      <c r="Y227" s="80">
        <v>5.5</v>
      </c>
      <c r="Z227" s="80">
        <v>60</v>
      </c>
      <c r="AA227" s="80">
        <v>7.0000000000000007E-2</v>
      </c>
      <c r="AB227" s="80">
        <v>21</v>
      </c>
      <c r="AC227" s="80">
        <v>17</v>
      </c>
      <c r="AD227" s="80">
        <v>23.8</v>
      </c>
      <c r="AE227" s="80">
        <v>0.04</v>
      </c>
      <c r="AF227" s="80">
        <v>0</v>
      </c>
      <c r="AG227" s="80">
        <v>0.04</v>
      </c>
      <c r="AH227" s="80">
        <v>0.02</v>
      </c>
      <c r="AI227" s="80">
        <v>0.68</v>
      </c>
      <c r="AJ227" s="80">
        <v>7.0000000000000007E-2</v>
      </c>
      <c r="AK227" s="22">
        <v>0</v>
      </c>
      <c r="AL227" s="22">
        <v>157</v>
      </c>
      <c r="AM227" s="22">
        <v>117</v>
      </c>
      <c r="AN227" s="22">
        <v>230</v>
      </c>
      <c r="AO227" s="22">
        <v>158</v>
      </c>
      <c r="AP227" s="22">
        <v>56</v>
      </c>
      <c r="AQ227" s="22">
        <v>95</v>
      </c>
      <c r="AR227" s="22">
        <v>70</v>
      </c>
      <c r="AS227" s="22">
        <v>134</v>
      </c>
      <c r="AT227" s="22">
        <v>76</v>
      </c>
      <c r="AU227" s="22">
        <v>87</v>
      </c>
      <c r="AV227" s="22">
        <v>156</v>
      </c>
      <c r="AW227" s="22">
        <v>70</v>
      </c>
      <c r="AX227" s="22">
        <v>51</v>
      </c>
      <c r="AY227" s="22">
        <v>517</v>
      </c>
      <c r="AZ227" s="22">
        <v>0</v>
      </c>
      <c r="BA227" s="22">
        <v>273</v>
      </c>
      <c r="BB227" s="22">
        <v>129</v>
      </c>
      <c r="BC227" s="22">
        <v>139</v>
      </c>
      <c r="BD227" s="22">
        <v>21.5</v>
      </c>
      <c r="BE227" s="22">
        <v>0</v>
      </c>
      <c r="BF227" s="22">
        <v>0.01</v>
      </c>
      <c r="BG227" s="22">
        <v>0.04</v>
      </c>
      <c r="BH227" s="22">
        <v>0.11</v>
      </c>
      <c r="BI227" s="22">
        <v>0.13</v>
      </c>
      <c r="BJ227" s="22">
        <v>0.33</v>
      </c>
      <c r="BK227" s="22">
        <v>0.04</v>
      </c>
      <c r="BL227" s="22">
        <v>0.7</v>
      </c>
      <c r="BM227" s="22">
        <v>0.01</v>
      </c>
      <c r="BN227" s="22">
        <v>0.16</v>
      </c>
      <c r="BO227" s="22">
        <v>0.01</v>
      </c>
      <c r="BP227" s="22">
        <v>0</v>
      </c>
      <c r="BQ227" s="22">
        <v>0</v>
      </c>
      <c r="BR227" s="22">
        <v>0.05</v>
      </c>
      <c r="BS227" s="22">
        <v>7.0000000000000007E-2</v>
      </c>
      <c r="BT227" s="22">
        <v>0.52</v>
      </c>
      <c r="BU227" s="22">
        <v>0</v>
      </c>
      <c r="BV227" s="22">
        <v>0</v>
      </c>
      <c r="BW227" s="22">
        <v>7.0000000000000007E-2</v>
      </c>
      <c r="BX227" s="22">
        <v>0</v>
      </c>
      <c r="BY227" s="22">
        <v>0</v>
      </c>
      <c r="BZ227" s="22">
        <v>0</v>
      </c>
      <c r="CA227" s="22">
        <v>0</v>
      </c>
      <c r="CB227" s="22">
        <v>0</v>
      </c>
      <c r="CC227" s="22">
        <v>4.08</v>
      </c>
    </row>
    <row r="228" spans="2:81" x14ac:dyDescent="0.25">
      <c r="B228" s="81" t="str">
        <f>"-"</f>
        <v>-</v>
      </c>
      <c r="C228" s="17" t="s">
        <v>96</v>
      </c>
      <c r="D228" s="82" t="str">
        <f>"100"</f>
        <v>100</v>
      </c>
      <c r="E228" s="82">
        <v>0.5</v>
      </c>
      <c r="F228" s="82">
        <v>0</v>
      </c>
      <c r="G228" s="82">
        <v>0.1</v>
      </c>
      <c r="H228" s="82">
        <v>0</v>
      </c>
      <c r="I228" s="82">
        <v>10.3</v>
      </c>
      <c r="J228" s="82">
        <v>43.239999999999995</v>
      </c>
      <c r="K228" s="82">
        <v>0.18</v>
      </c>
      <c r="L228" s="82">
        <v>0</v>
      </c>
      <c r="M228" s="82">
        <v>0</v>
      </c>
      <c r="N228" s="82">
        <v>0</v>
      </c>
      <c r="O228" s="82">
        <v>1.1599999999999999</v>
      </c>
      <c r="P228" s="82">
        <v>16.38</v>
      </c>
      <c r="Q228" s="82">
        <v>1.1200000000000001</v>
      </c>
      <c r="R228" s="82">
        <v>0</v>
      </c>
      <c r="S228" s="82">
        <v>0</v>
      </c>
      <c r="T228" s="82">
        <v>0.11</v>
      </c>
      <c r="U228" s="82">
        <v>0.56000000000000005</v>
      </c>
      <c r="V228" s="82">
        <v>150.15</v>
      </c>
      <c r="W228" s="82">
        <v>45.85</v>
      </c>
      <c r="X228" s="82">
        <v>7.7</v>
      </c>
      <c r="Y228" s="82">
        <v>11.55</v>
      </c>
      <c r="Z228" s="82">
        <v>29.75</v>
      </c>
      <c r="AA228" s="82">
        <v>0.7</v>
      </c>
      <c r="AB228" s="82">
        <v>0</v>
      </c>
      <c r="AC228" s="82">
        <v>0</v>
      </c>
      <c r="AD228" s="82">
        <v>0</v>
      </c>
      <c r="AE228" s="82">
        <v>0.6</v>
      </c>
      <c r="AF228" s="82">
        <v>0.06</v>
      </c>
      <c r="AG228" s="82">
        <v>0.02</v>
      </c>
      <c r="AH228" s="82">
        <v>0.56000000000000005</v>
      </c>
      <c r="AI228" s="82">
        <v>1.05</v>
      </c>
      <c r="AJ228" s="82">
        <v>0</v>
      </c>
      <c r="AK228" s="13">
        <v>0</v>
      </c>
      <c r="AL228" s="13">
        <v>130.19999999999999</v>
      </c>
      <c r="AM228" s="13">
        <v>135.1</v>
      </c>
      <c r="AN228" s="13">
        <v>206.85</v>
      </c>
      <c r="AO228" s="13">
        <v>69.650000000000006</v>
      </c>
      <c r="AP228" s="13">
        <v>40.950000000000003</v>
      </c>
      <c r="AQ228" s="13">
        <v>81.900000000000006</v>
      </c>
      <c r="AR228" s="13">
        <v>30.8</v>
      </c>
      <c r="AS228" s="13">
        <v>147</v>
      </c>
      <c r="AT228" s="13">
        <v>91.35</v>
      </c>
      <c r="AU228" s="13">
        <v>127.05</v>
      </c>
      <c r="AV228" s="13">
        <v>105.35</v>
      </c>
      <c r="AW228" s="13">
        <v>56.35</v>
      </c>
      <c r="AX228" s="13">
        <v>98</v>
      </c>
      <c r="AY228" s="13">
        <v>813.75</v>
      </c>
      <c r="AZ228" s="13">
        <v>0</v>
      </c>
      <c r="BA228" s="13">
        <v>264.95</v>
      </c>
      <c r="BB228" s="13">
        <v>115.85</v>
      </c>
      <c r="BC228" s="13">
        <v>77.7</v>
      </c>
      <c r="BD228" s="13">
        <v>60.55</v>
      </c>
      <c r="BE228" s="13">
        <v>0</v>
      </c>
      <c r="BF228" s="13">
        <v>0</v>
      </c>
      <c r="BG228" s="13">
        <v>0</v>
      </c>
      <c r="BH228" s="13">
        <v>0</v>
      </c>
      <c r="BI228" s="13">
        <v>0</v>
      </c>
      <c r="BJ228" s="13">
        <v>0.01</v>
      </c>
      <c r="BK228" s="13">
        <v>0</v>
      </c>
      <c r="BL228" s="13">
        <v>0.12</v>
      </c>
      <c r="BM228" s="13">
        <v>0</v>
      </c>
      <c r="BN228" s="13">
        <v>0.05</v>
      </c>
      <c r="BO228" s="13">
        <v>0</v>
      </c>
      <c r="BP228" s="13">
        <v>0</v>
      </c>
      <c r="BQ228" s="13">
        <v>0</v>
      </c>
      <c r="BR228" s="13">
        <v>0</v>
      </c>
      <c r="BS228" s="13">
        <v>0</v>
      </c>
      <c r="BT228" s="13">
        <v>0.41</v>
      </c>
      <c r="BU228" s="13">
        <v>0</v>
      </c>
      <c r="BV228" s="13">
        <v>0</v>
      </c>
      <c r="BW228" s="13">
        <v>0.31</v>
      </c>
      <c r="BX228" s="13">
        <v>0.01</v>
      </c>
      <c r="BY228" s="13">
        <v>0</v>
      </c>
      <c r="BZ228" s="13">
        <v>0</v>
      </c>
      <c r="CA228" s="13">
        <v>0</v>
      </c>
      <c r="CB228" s="13">
        <v>0</v>
      </c>
      <c r="CC228" s="13">
        <v>11.94</v>
      </c>
    </row>
    <row r="229" spans="2:81" x14ac:dyDescent="0.25">
      <c r="B229" s="83"/>
      <c r="C229" s="24" t="s">
        <v>97</v>
      </c>
      <c r="D229" s="84"/>
      <c r="E229" s="84">
        <v>0.5</v>
      </c>
      <c r="F229" s="84">
        <v>0</v>
      </c>
      <c r="G229" s="84">
        <v>0.1</v>
      </c>
      <c r="H229" s="84">
        <v>0</v>
      </c>
      <c r="I229" s="84">
        <v>10.3</v>
      </c>
      <c r="J229" s="84">
        <v>43.24</v>
      </c>
      <c r="K229" s="84">
        <v>6.13</v>
      </c>
      <c r="L229" s="84">
        <v>0.1</v>
      </c>
      <c r="M229" s="84">
        <v>0</v>
      </c>
      <c r="N229" s="84">
        <v>0</v>
      </c>
      <c r="O229" s="84">
        <v>13.72</v>
      </c>
      <c r="P229" s="84">
        <v>36.93</v>
      </c>
      <c r="Q229" s="84">
        <v>3.21</v>
      </c>
      <c r="R229" s="84">
        <v>0</v>
      </c>
      <c r="S229" s="84">
        <v>0</v>
      </c>
      <c r="T229" s="84">
        <v>0.4</v>
      </c>
      <c r="U229" s="84">
        <v>2.77</v>
      </c>
      <c r="V229" s="84">
        <v>485.03</v>
      </c>
      <c r="W229" s="84">
        <v>305.17</v>
      </c>
      <c r="X229" s="84">
        <v>233.51</v>
      </c>
      <c r="Y229" s="84">
        <v>73.23</v>
      </c>
      <c r="Z229" s="84">
        <v>276.45999999999998</v>
      </c>
      <c r="AA229" s="84">
        <v>2.16</v>
      </c>
      <c r="AB229" s="84">
        <v>57</v>
      </c>
      <c r="AC229" s="84">
        <v>37.25</v>
      </c>
      <c r="AD229" s="84">
        <v>63.85</v>
      </c>
      <c r="AE229" s="84">
        <v>1.26</v>
      </c>
      <c r="AF229" s="84">
        <v>0.23</v>
      </c>
      <c r="AG229" s="84">
        <v>0.21</v>
      </c>
      <c r="AH229" s="84">
        <v>0.97</v>
      </c>
      <c r="AI229" s="84">
        <v>4.12</v>
      </c>
      <c r="AJ229" s="84">
        <v>0.54</v>
      </c>
      <c r="AK229" s="26">
        <v>0</v>
      </c>
      <c r="AL229" s="26">
        <v>630.39</v>
      </c>
      <c r="AM229" s="26">
        <v>536.32000000000005</v>
      </c>
      <c r="AN229" s="26">
        <v>907.66</v>
      </c>
      <c r="AO229" s="26">
        <v>573.61</v>
      </c>
      <c r="AP229" s="26">
        <v>206.01</v>
      </c>
      <c r="AQ229" s="26">
        <v>427.7</v>
      </c>
      <c r="AR229" s="26">
        <v>209.42</v>
      </c>
      <c r="AS229" s="26">
        <v>601.08000000000004</v>
      </c>
      <c r="AT229" s="26">
        <v>340.4</v>
      </c>
      <c r="AU229" s="26">
        <v>474.86</v>
      </c>
      <c r="AV229" s="26">
        <v>587.03</v>
      </c>
      <c r="AW229" s="26">
        <v>213.98</v>
      </c>
      <c r="AX229" s="26">
        <v>509.56</v>
      </c>
      <c r="AY229" s="26">
        <v>2024.27</v>
      </c>
      <c r="AZ229" s="26">
        <v>0</v>
      </c>
      <c r="BA229" s="26">
        <v>766.21</v>
      </c>
      <c r="BB229" s="26">
        <v>428.57</v>
      </c>
      <c r="BC229" s="26">
        <v>537.13</v>
      </c>
      <c r="BD229" s="26">
        <v>204.91</v>
      </c>
      <c r="BE229" s="26">
        <v>0.12</v>
      </c>
      <c r="BF229" s="26">
        <v>0.06</v>
      </c>
      <c r="BG229" s="26">
        <v>7.0000000000000007E-2</v>
      </c>
      <c r="BH229" s="26">
        <v>0.17</v>
      </c>
      <c r="BI229" s="26">
        <v>0.21</v>
      </c>
      <c r="BJ229" s="26">
        <v>0.7</v>
      </c>
      <c r="BK229" s="26">
        <v>0.04</v>
      </c>
      <c r="BL229" s="26">
        <v>2.25</v>
      </c>
      <c r="BM229" s="26">
        <v>0.01</v>
      </c>
      <c r="BN229" s="26">
        <v>0.53</v>
      </c>
      <c r="BO229" s="26">
        <v>0.01</v>
      </c>
      <c r="BP229" s="26">
        <v>0</v>
      </c>
      <c r="BQ229" s="26">
        <v>0</v>
      </c>
      <c r="BR229" s="26">
        <v>0.12</v>
      </c>
      <c r="BS229" s="26">
        <v>0.17</v>
      </c>
      <c r="BT229" s="26">
        <v>2.48</v>
      </c>
      <c r="BU229" s="26">
        <v>0</v>
      </c>
      <c r="BV229" s="26">
        <v>0</v>
      </c>
      <c r="BW229" s="26">
        <v>1.22</v>
      </c>
      <c r="BX229" s="26">
        <v>0.03</v>
      </c>
      <c r="BY229" s="26">
        <v>0</v>
      </c>
      <c r="BZ229" s="26">
        <v>0</v>
      </c>
      <c r="CA229" s="26">
        <v>0</v>
      </c>
      <c r="CB229" s="26">
        <v>0</v>
      </c>
      <c r="CC229" s="26">
        <v>342.26</v>
      </c>
    </row>
    <row r="230" spans="2:81" x14ac:dyDescent="0.25">
      <c r="B230" s="77"/>
      <c r="C230" s="15" t="s">
        <v>98</v>
      </c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78"/>
      <c r="AJ230" s="78"/>
    </row>
    <row r="231" spans="2:81" ht="31.5" x14ac:dyDescent="0.25">
      <c r="B231" s="79" t="str">
        <f>"29/1"</f>
        <v>29/1</v>
      </c>
      <c r="C231" s="20" t="s">
        <v>168</v>
      </c>
      <c r="D231" s="80" t="str">
        <f>"60"</f>
        <v>60</v>
      </c>
      <c r="E231" s="80">
        <v>0.69</v>
      </c>
      <c r="F231" s="80">
        <v>0</v>
      </c>
      <c r="G231" s="80">
        <v>3.57</v>
      </c>
      <c r="H231" s="80">
        <v>3.57</v>
      </c>
      <c r="I231" s="80">
        <v>6.57</v>
      </c>
      <c r="J231" s="80">
        <v>58.171016400000006</v>
      </c>
      <c r="K231" s="82">
        <v>0.1</v>
      </c>
      <c r="L231" s="82">
        <v>0</v>
      </c>
      <c r="M231" s="82">
        <v>0</v>
      </c>
      <c r="N231" s="82">
        <v>0</v>
      </c>
      <c r="O231" s="82">
        <v>9</v>
      </c>
      <c r="P231" s="82">
        <v>0.8</v>
      </c>
      <c r="Q231" s="82">
        <v>1.8</v>
      </c>
      <c r="R231" s="82">
        <v>0</v>
      </c>
      <c r="S231" s="82">
        <v>0</v>
      </c>
      <c r="T231" s="82">
        <v>0.8</v>
      </c>
      <c r="U231" s="82">
        <v>0.5</v>
      </c>
      <c r="V231" s="82">
        <v>26</v>
      </c>
      <c r="W231" s="82">
        <v>278</v>
      </c>
      <c r="X231" s="82">
        <v>16</v>
      </c>
      <c r="Y231" s="82">
        <v>9</v>
      </c>
      <c r="Z231" s="82">
        <v>11</v>
      </c>
      <c r="AA231" s="82">
        <v>2.2000000000000002</v>
      </c>
      <c r="AB231" s="82">
        <v>0</v>
      </c>
      <c r="AC231" s="82">
        <v>30</v>
      </c>
      <c r="AD231" s="82">
        <v>5</v>
      </c>
      <c r="AE231" s="82">
        <v>0.2</v>
      </c>
      <c r="AF231" s="82">
        <v>0.03</v>
      </c>
      <c r="AG231" s="82">
        <v>0.02</v>
      </c>
      <c r="AH231" s="82">
        <v>0.3</v>
      </c>
      <c r="AI231" s="82">
        <v>0.4</v>
      </c>
      <c r="AJ231" s="82">
        <v>10</v>
      </c>
      <c r="AK231" s="13">
        <v>0</v>
      </c>
      <c r="AL231" s="13">
        <v>12</v>
      </c>
      <c r="AM231" s="13">
        <v>13</v>
      </c>
      <c r="AN231" s="13">
        <v>19</v>
      </c>
      <c r="AO231" s="13">
        <v>18</v>
      </c>
      <c r="AP231" s="13">
        <v>3</v>
      </c>
      <c r="AQ231" s="13">
        <v>11</v>
      </c>
      <c r="AR231" s="13">
        <v>3</v>
      </c>
      <c r="AS231" s="13">
        <v>9</v>
      </c>
      <c r="AT231" s="13">
        <v>17</v>
      </c>
      <c r="AU231" s="13">
        <v>10</v>
      </c>
      <c r="AV231" s="13">
        <v>78</v>
      </c>
      <c r="AW231" s="13">
        <v>7</v>
      </c>
      <c r="AX231" s="13">
        <v>14</v>
      </c>
      <c r="AY231" s="13">
        <v>42</v>
      </c>
      <c r="AZ231" s="13">
        <v>0</v>
      </c>
      <c r="BA231" s="13">
        <v>13</v>
      </c>
      <c r="BB231" s="13">
        <v>16</v>
      </c>
      <c r="BC231" s="13">
        <v>6</v>
      </c>
      <c r="BD231" s="13">
        <v>5</v>
      </c>
      <c r="BE231" s="13">
        <v>0</v>
      </c>
      <c r="BF231" s="13">
        <v>0</v>
      </c>
      <c r="BG231" s="13">
        <v>0</v>
      </c>
      <c r="BH231" s="13">
        <v>0</v>
      </c>
      <c r="BI231" s="13">
        <v>0</v>
      </c>
      <c r="BJ231" s="13">
        <v>0</v>
      </c>
      <c r="BK231" s="13">
        <v>0</v>
      </c>
      <c r="BL231" s="13">
        <v>0</v>
      </c>
      <c r="BM231" s="13">
        <v>0</v>
      </c>
      <c r="BN231" s="13">
        <v>0</v>
      </c>
      <c r="BO231" s="13">
        <v>0</v>
      </c>
      <c r="BP231" s="13">
        <v>0</v>
      </c>
      <c r="BQ231" s="13">
        <v>0</v>
      </c>
      <c r="BR231" s="13">
        <v>0</v>
      </c>
      <c r="BS231" s="13">
        <v>0</v>
      </c>
      <c r="BT231" s="13">
        <v>0</v>
      </c>
      <c r="BU231" s="13">
        <v>0</v>
      </c>
      <c r="BV231" s="13">
        <v>0</v>
      </c>
      <c r="BW231" s="13">
        <v>0</v>
      </c>
      <c r="BX231" s="13">
        <v>0</v>
      </c>
      <c r="BY231" s="13">
        <v>0</v>
      </c>
      <c r="BZ231" s="13">
        <v>0</v>
      </c>
      <c r="CA231" s="13">
        <v>0</v>
      </c>
      <c r="CB231" s="13">
        <v>0</v>
      </c>
      <c r="CC231" s="13">
        <v>86.3</v>
      </c>
    </row>
    <row r="232" spans="2:81" x14ac:dyDescent="0.25">
      <c r="B232" s="79" t="str">
        <f>"29/2"</f>
        <v>29/2</v>
      </c>
      <c r="C232" s="20" t="s">
        <v>196</v>
      </c>
      <c r="D232" s="80" t="str">
        <f>"200"</f>
        <v>200</v>
      </c>
      <c r="E232" s="80">
        <v>2.56</v>
      </c>
      <c r="F232" s="80">
        <v>1.1499999999999999</v>
      </c>
      <c r="G232" s="80">
        <v>2.93</v>
      </c>
      <c r="H232" s="80">
        <v>0.25</v>
      </c>
      <c r="I232" s="80">
        <v>13.41</v>
      </c>
      <c r="J232" s="80">
        <v>89.073569999999989</v>
      </c>
      <c r="K232" s="84">
        <v>0.1</v>
      </c>
      <c r="L232" s="84">
        <v>0</v>
      </c>
      <c r="M232" s="84">
        <v>0</v>
      </c>
      <c r="N232" s="84">
        <v>0</v>
      </c>
      <c r="O232" s="84">
        <v>9</v>
      </c>
      <c r="P232" s="84">
        <v>0.8</v>
      </c>
      <c r="Q232" s="84">
        <v>1.8</v>
      </c>
      <c r="R232" s="84">
        <v>0</v>
      </c>
      <c r="S232" s="84">
        <v>0</v>
      </c>
      <c r="T232" s="84">
        <v>0.8</v>
      </c>
      <c r="U232" s="84">
        <v>0.5</v>
      </c>
      <c r="V232" s="84">
        <v>26</v>
      </c>
      <c r="W232" s="84">
        <v>278</v>
      </c>
      <c r="X232" s="84">
        <v>16</v>
      </c>
      <c r="Y232" s="84">
        <v>9</v>
      </c>
      <c r="Z232" s="84">
        <v>11</v>
      </c>
      <c r="AA232" s="84">
        <v>2.2000000000000002</v>
      </c>
      <c r="AB232" s="84">
        <v>0</v>
      </c>
      <c r="AC232" s="84">
        <v>30</v>
      </c>
      <c r="AD232" s="84">
        <v>5</v>
      </c>
      <c r="AE232" s="84">
        <v>0.2</v>
      </c>
      <c r="AF232" s="84">
        <v>0.03</v>
      </c>
      <c r="AG232" s="84">
        <v>0.02</v>
      </c>
      <c r="AH232" s="84">
        <v>0.3</v>
      </c>
      <c r="AI232" s="84">
        <v>0.4</v>
      </c>
      <c r="AJ232" s="84">
        <v>10</v>
      </c>
      <c r="AK232" s="26">
        <v>0</v>
      </c>
      <c r="AL232" s="26">
        <v>12</v>
      </c>
      <c r="AM232" s="26">
        <v>13</v>
      </c>
      <c r="AN232" s="26">
        <v>19</v>
      </c>
      <c r="AO232" s="26">
        <v>18</v>
      </c>
      <c r="AP232" s="26">
        <v>3</v>
      </c>
      <c r="AQ232" s="26">
        <v>11</v>
      </c>
      <c r="AR232" s="26">
        <v>3</v>
      </c>
      <c r="AS232" s="26">
        <v>9</v>
      </c>
      <c r="AT232" s="26">
        <v>17</v>
      </c>
      <c r="AU232" s="26">
        <v>10</v>
      </c>
      <c r="AV232" s="26">
        <v>78</v>
      </c>
      <c r="AW232" s="26">
        <v>7</v>
      </c>
      <c r="AX232" s="26">
        <v>14</v>
      </c>
      <c r="AY232" s="26">
        <v>42</v>
      </c>
      <c r="AZ232" s="26">
        <v>0</v>
      </c>
      <c r="BA232" s="26">
        <v>13</v>
      </c>
      <c r="BB232" s="26">
        <v>16</v>
      </c>
      <c r="BC232" s="26">
        <v>6</v>
      </c>
      <c r="BD232" s="26">
        <v>5</v>
      </c>
      <c r="BE232" s="26">
        <v>0</v>
      </c>
      <c r="BF232" s="26">
        <v>0</v>
      </c>
      <c r="BG232" s="26">
        <v>0</v>
      </c>
      <c r="BH232" s="26">
        <v>0</v>
      </c>
      <c r="BI232" s="26">
        <v>0</v>
      </c>
      <c r="BJ232" s="26">
        <v>0</v>
      </c>
      <c r="BK232" s="26">
        <v>0</v>
      </c>
      <c r="BL232" s="26">
        <v>0</v>
      </c>
      <c r="BM232" s="26">
        <v>0</v>
      </c>
      <c r="BN232" s="26">
        <v>0</v>
      </c>
      <c r="BO232" s="26">
        <v>0</v>
      </c>
      <c r="BP232" s="26">
        <v>0</v>
      </c>
      <c r="BQ232" s="26">
        <v>0</v>
      </c>
      <c r="BR232" s="26">
        <v>0</v>
      </c>
      <c r="BS232" s="26">
        <v>0</v>
      </c>
      <c r="BT232" s="26">
        <v>0</v>
      </c>
      <c r="BU232" s="26">
        <v>0</v>
      </c>
      <c r="BV232" s="26">
        <v>0</v>
      </c>
      <c r="BW232" s="26">
        <v>0</v>
      </c>
      <c r="BX232" s="26">
        <v>0</v>
      </c>
      <c r="BY232" s="26">
        <v>0</v>
      </c>
      <c r="BZ232" s="26">
        <v>0</v>
      </c>
      <c r="CA232" s="26">
        <v>0</v>
      </c>
      <c r="CB232" s="26">
        <v>0</v>
      </c>
      <c r="CC232" s="26">
        <v>86.3</v>
      </c>
    </row>
    <row r="233" spans="2:81" x14ac:dyDescent="0.25">
      <c r="B233" s="79" t="str">
        <f>"12/7"</f>
        <v>12/7</v>
      </c>
      <c r="C233" s="20" t="s">
        <v>170</v>
      </c>
      <c r="D233" s="80" t="str">
        <f>"70"</f>
        <v>70</v>
      </c>
      <c r="E233" s="80">
        <v>11.9</v>
      </c>
      <c r="F233" s="80">
        <v>11.14</v>
      </c>
      <c r="G233" s="80">
        <v>4.1100000000000003</v>
      </c>
      <c r="H233" s="80">
        <v>0.09</v>
      </c>
      <c r="I233" s="80">
        <v>5.61</v>
      </c>
      <c r="J233" s="80">
        <v>107.31897400000003</v>
      </c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78"/>
      <c r="AJ233" s="78"/>
    </row>
    <row r="234" spans="2:81" x14ac:dyDescent="0.25">
      <c r="B234" s="79" t="str">
        <f>"43/3"</f>
        <v>43/3</v>
      </c>
      <c r="C234" s="20" t="s">
        <v>191</v>
      </c>
      <c r="D234" s="80" t="str">
        <f>"150"</f>
        <v>150</v>
      </c>
      <c r="E234" s="80">
        <v>3.63</v>
      </c>
      <c r="F234" s="80">
        <v>0.03</v>
      </c>
      <c r="G234" s="80">
        <v>3.18</v>
      </c>
      <c r="H234" s="80">
        <v>0.51</v>
      </c>
      <c r="I234" s="80">
        <v>38.26</v>
      </c>
      <c r="J234" s="80">
        <v>196.7474775</v>
      </c>
      <c r="K234" s="80">
        <v>0.38</v>
      </c>
      <c r="L234" s="80">
        <v>1.95</v>
      </c>
      <c r="M234" s="80">
        <v>0</v>
      </c>
      <c r="N234" s="80">
        <v>0</v>
      </c>
      <c r="O234" s="80">
        <v>3.37</v>
      </c>
      <c r="P234" s="80">
        <v>0.04</v>
      </c>
      <c r="Q234" s="80">
        <v>1.0900000000000001</v>
      </c>
      <c r="R234" s="80">
        <v>0</v>
      </c>
      <c r="S234" s="80">
        <v>0</v>
      </c>
      <c r="T234" s="80">
        <v>0.05</v>
      </c>
      <c r="U234" s="80">
        <v>0.73</v>
      </c>
      <c r="V234" s="80">
        <v>111.56</v>
      </c>
      <c r="W234" s="80">
        <v>111.68</v>
      </c>
      <c r="X234" s="80">
        <v>17.04</v>
      </c>
      <c r="Y234" s="80">
        <v>9.65</v>
      </c>
      <c r="Z234" s="80">
        <v>19</v>
      </c>
      <c r="AA234" s="80">
        <v>0.62</v>
      </c>
      <c r="AB234" s="80">
        <v>0</v>
      </c>
      <c r="AC234" s="80">
        <v>4.12</v>
      </c>
      <c r="AD234" s="80">
        <v>0.99</v>
      </c>
      <c r="AE234" s="80">
        <v>1.37</v>
      </c>
      <c r="AF234" s="80">
        <v>0.01</v>
      </c>
      <c r="AG234" s="80">
        <v>0.02</v>
      </c>
      <c r="AH234" s="80">
        <v>7.0000000000000007E-2</v>
      </c>
      <c r="AI234" s="80">
        <v>0.2</v>
      </c>
      <c r="AJ234" s="80">
        <v>0.97</v>
      </c>
      <c r="AK234" s="22">
        <v>0</v>
      </c>
      <c r="AL234" s="22">
        <v>24.4</v>
      </c>
      <c r="AM234" s="22">
        <v>27.62</v>
      </c>
      <c r="AN234" s="22">
        <v>30.85</v>
      </c>
      <c r="AO234" s="22">
        <v>42.35</v>
      </c>
      <c r="AP234" s="22">
        <v>9.2100000000000009</v>
      </c>
      <c r="AQ234" s="22">
        <v>24.4</v>
      </c>
      <c r="AR234" s="22">
        <v>5.98</v>
      </c>
      <c r="AS234" s="22">
        <v>20.72</v>
      </c>
      <c r="AT234" s="22">
        <v>18.420000000000002</v>
      </c>
      <c r="AU234" s="22">
        <v>33.61</v>
      </c>
      <c r="AV234" s="22">
        <v>151</v>
      </c>
      <c r="AW234" s="22">
        <v>6.45</v>
      </c>
      <c r="AX234" s="22">
        <v>17.489999999999998</v>
      </c>
      <c r="AY234" s="22">
        <v>126.14</v>
      </c>
      <c r="AZ234" s="22">
        <v>0</v>
      </c>
      <c r="BA234" s="22">
        <v>21.64</v>
      </c>
      <c r="BB234" s="22">
        <v>29</v>
      </c>
      <c r="BC234" s="22">
        <v>23.02</v>
      </c>
      <c r="BD234" s="22">
        <v>6.91</v>
      </c>
      <c r="BE234" s="22">
        <v>0</v>
      </c>
      <c r="BF234" s="22">
        <v>0</v>
      </c>
      <c r="BG234" s="22">
        <v>0</v>
      </c>
      <c r="BH234" s="22">
        <v>0</v>
      </c>
      <c r="BI234" s="22">
        <v>0</v>
      </c>
      <c r="BJ234" s="22">
        <v>0</v>
      </c>
      <c r="BK234" s="22">
        <v>0</v>
      </c>
      <c r="BL234" s="22">
        <v>0.18</v>
      </c>
      <c r="BM234" s="22">
        <v>0</v>
      </c>
      <c r="BN234" s="22">
        <v>0.12</v>
      </c>
      <c r="BO234" s="22">
        <v>0.01</v>
      </c>
      <c r="BP234" s="22">
        <v>0.02</v>
      </c>
      <c r="BQ234" s="22">
        <v>0</v>
      </c>
      <c r="BR234" s="22">
        <v>0</v>
      </c>
      <c r="BS234" s="22">
        <v>0</v>
      </c>
      <c r="BT234" s="22">
        <v>0.7</v>
      </c>
      <c r="BU234" s="22">
        <v>0</v>
      </c>
      <c r="BV234" s="22">
        <v>0</v>
      </c>
      <c r="BW234" s="22">
        <v>1.73</v>
      </c>
      <c r="BX234" s="22">
        <v>0</v>
      </c>
      <c r="BY234" s="22">
        <v>0</v>
      </c>
      <c r="BZ234" s="22">
        <v>0</v>
      </c>
      <c r="CA234" s="22">
        <v>0</v>
      </c>
      <c r="CB234" s="22">
        <v>0</v>
      </c>
      <c r="CC234" s="22">
        <v>42.53</v>
      </c>
    </row>
    <row r="235" spans="2:81" x14ac:dyDescent="0.25">
      <c r="B235" s="79" t="str">
        <f>"6/10"</f>
        <v>6/10</v>
      </c>
      <c r="C235" s="20" t="s">
        <v>104</v>
      </c>
      <c r="D235" s="80" t="str">
        <f>"200"</f>
        <v>200</v>
      </c>
      <c r="E235" s="80">
        <v>1.02</v>
      </c>
      <c r="F235" s="80">
        <v>0</v>
      </c>
      <c r="G235" s="80">
        <v>0.06</v>
      </c>
      <c r="H235" s="80">
        <v>0.06</v>
      </c>
      <c r="I235" s="80">
        <v>18.29</v>
      </c>
      <c r="J235" s="80">
        <v>69.016159999999999</v>
      </c>
      <c r="K235" s="80">
        <v>0.93</v>
      </c>
      <c r="L235" s="80">
        <v>2.6</v>
      </c>
      <c r="M235" s="80">
        <v>0</v>
      </c>
      <c r="N235" s="80">
        <v>0</v>
      </c>
      <c r="O235" s="80">
        <v>2.66</v>
      </c>
      <c r="P235" s="80">
        <v>10.63</v>
      </c>
      <c r="Q235" s="80">
        <v>1.73</v>
      </c>
      <c r="R235" s="80">
        <v>0</v>
      </c>
      <c r="S235" s="80">
        <v>0</v>
      </c>
      <c r="T235" s="80">
        <v>0.3</v>
      </c>
      <c r="U235" s="80">
        <v>1.82</v>
      </c>
      <c r="V235" s="80">
        <v>296.16000000000003</v>
      </c>
      <c r="W235" s="80">
        <v>364.56</v>
      </c>
      <c r="X235" s="80">
        <v>19.559999999999999</v>
      </c>
      <c r="Y235" s="80">
        <v>20.68</v>
      </c>
      <c r="Z235" s="80">
        <v>58.27</v>
      </c>
      <c r="AA235" s="80">
        <v>0.77</v>
      </c>
      <c r="AB235" s="80">
        <v>2.4</v>
      </c>
      <c r="AC235" s="80">
        <v>1165.76</v>
      </c>
      <c r="AD235" s="80">
        <v>246.68</v>
      </c>
      <c r="AE235" s="80">
        <v>1.96</v>
      </c>
      <c r="AF235" s="80">
        <v>7.0000000000000007E-2</v>
      </c>
      <c r="AG235" s="80">
        <v>0.05</v>
      </c>
      <c r="AH235" s="80">
        <v>0.82</v>
      </c>
      <c r="AI235" s="80">
        <v>1.47</v>
      </c>
      <c r="AJ235" s="80">
        <v>5.77</v>
      </c>
      <c r="AK235" s="22">
        <v>0</v>
      </c>
      <c r="AL235" s="22">
        <v>74.83</v>
      </c>
      <c r="AM235" s="22">
        <v>70.69</v>
      </c>
      <c r="AN235" s="22">
        <v>117.28</v>
      </c>
      <c r="AO235" s="22">
        <v>115.21</v>
      </c>
      <c r="AP235" s="22">
        <v>31.21</v>
      </c>
      <c r="AQ235" s="22">
        <v>68.739999999999995</v>
      </c>
      <c r="AR235" s="22">
        <v>25.08</v>
      </c>
      <c r="AS235" s="22">
        <v>76.03</v>
      </c>
      <c r="AT235" s="22">
        <v>93.51</v>
      </c>
      <c r="AU235" s="22">
        <v>146.13</v>
      </c>
      <c r="AV235" s="22">
        <v>148.49</v>
      </c>
      <c r="AW235" s="22">
        <v>42.13</v>
      </c>
      <c r="AX235" s="22">
        <v>74.38</v>
      </c>
      <c r="AY235" s="22">
        <v>395.5</v>
      </c>
      <c r="AZ235" s="22">
        <v>0</v>
      </c>
      <c r="BA235" s="22">
        <v>88.7</v>
      </c>
      <c r="BB235" s="22">
        <v>67.53</v>
      </c>
      <c r="BC235" s="22">
        <v>53.51</v>
      </c>
      <c r="BD235" s="22">
        <v>26.21</v>
      </c>
      <c r="BE235" s="22">
        <v>0</v>
      </c>
      <c r="BF235" s="22">
        <v>0</v>
      </c>
      <c r="BG235" s="22">
        <v>0</v>
      </c>
      <c r="BH235" s="22">
        <v>0</v>
      </c>
      <c r="BI235" s="22">
        <v>0</v>
      </c>
      <c r="BJ235" s="22">
        <v>0</v>
      </c>
      <c r="BK235" s="22">
        <v>0</v>
      </c>
      <c r="BL235" s="22">
        <v>0.27</v>
      </c>
      <c r="BM235" s="22">
        <v>0</v>
      </c>
      <c r="BN235" s="22">
        <v>0.15</v>
      </c>
      <c r="BO235" s="22">
        <v>0.01</v>
      </c>
      <c r="BP235" s="22">
        <v>0.02</v>
      </c>
      <c r="BQ235" s="22">
        <v>0</v>
      </c>
      <c r="BR235" s="22">
        <v>0</v>
      </c>
      <c r="BS235" s="22">
        <v>0</v>
      </c>
      <c r="BT235" s="22">
        <v>0.93</v>
      </c>
      <c r="BU235" s="22">
        <v>0</v>
      </c>
      <c r="BV235" s="22">
        <v>0</v>
      </c>
      <c r="BW235" s="22">
        <v>2.4300000000000002</v>
      </c>
      <c r="BX235" s="22">
        <v>0</v>
      </c>
      <c r="BY235" s="22">
        <v>0</v>
      </c>
      <c r="BZ235" s="22">
        <v>0</v>
      </c>
      <c r="CA235" s="22">
        <v>0</v>
      </c>
      <c r="CB235" s="22">
        <v>0</v>
      </c>
      <c r="CC235" s="22">
        <v>232.74</v>
      </c>
    </row>
    <row r="236" spans="2:81" x14ac:dyDescent="0.25">
      <c r="B236" s="79" t="str">
        <f>"40/2"</f>
        <v>40/2</v>
      </c>
      <c r="C236" s="20" t="s">
        <v>162</v>
      </c>
      <c r="D236" s="80" t="str">
        <f>"10"</f>
        <v>10</v>
      </c>
      <c r="E236" s="80">
        <v>0.86</v>
      </c>
      <c r="F236" s="80">
        <v>0</v>
      </c>
      <c r="G236" s="80">
        <v>0.1</v>
      </c>
      <c r="H236" s="80">
        <v>0.11</v>
      </c>
      <c r="I236" s="80">
        <v>5.12</v>
      </c>
      <c r="J236" s="80">
        <v>25.200647999999997</v>
      </c>
      <c r="K236" s="80">
        <v>2.0099999999999998</v>
      </c>
      <c r="L236" s="80">
        <v>0.65</v>
      </c>
      <c r="M236" s="80">
        <v>0</v>
      </c>
      <c r="N236" s="80">
        <v>0</v>
      </c>
      <c r="O236" s="80">
        <v>0.68</v>
      </c>
      <c r="P236" s="80">
        <v>3.89</v>
      </c>
      <c r="Q236" s="80">
        <v>7.0000000000000007E-2</v>
      </c>
      <c r="R236" s="80">
        <v>0</v>
      </c>
      <c r="S236" s="80">
        <v>0</v>
      </c>
      <c r="T236" s="80">
        <v>0.01</v>
      </c>
      <c r="U236" s="80">
        <v>0.76</v>
      </c>
      <c r="V236" s="80">
        <v>109.64</v>
      </c>
      <c r="W236" s="80">
        <v>78.62</v>
      </c>
      <c r="X236" s="80">
        <v>19.98</v>
      </c>
      <c r="Y236" s="80">
        <v>7.91</v>
      </c>
      <c r="Z236" s="80">
        <v>63.09</v>
      </c>
      <c r="AA236" s="80">
        <v>0.6</v>
      </c>
      <c r="AB236" s="80">
        <v>22.72</v>
      </c>
      <c r="AC236" s="80">
        <v>4.95</v>
      </c>
      <c r="AD236" s="80">
        <v>29.39</v>
      </c>
      <c r="AE236" s="80">
        <v>0.66</v>
      </c>
      <c r="AF236" s="80">
        <v>0.03</v>
      </c>
      <c r="AG236" s="80">
        <v>7.0000000000000007E-2</v>
      </c>
      <c r="AH236" s="80">
        <v>2.6</v>
      </c>
      <c r="AI236" s="80">
        <v>4.79</v>
      </c>
      <c r="AJ236" s="80">
        <v>0.17</v>
      </c>
      <c r="AK236" s="22">
        <v>0</v>
      </c>
      <c r="AL236" s="22">
        <v>359.23</v>
      </c>
      <c r="AM236" s="22">
        <v>294.47000000000003</v>
      </c>
      <c r="AN236" s="22">
        <v>580.53</v>
      </c>
      <c r="AO236" s="22">
        <v>598.80999999999995</v>
      </c>
      <c r="AP236" s="22">
        <v>184.35</v>
      </c>
      <c r="AQ236" s="22">
        <v>336.08</v>
      </c>
      <c r="AR236" s="22">
        <v>115.37</v>
      </c>
      <c r="AS236" s="22">
        <v>314.04000000000002</v>
      </c>
      <c r="AT236" s="22">
        <v>427.83</v>
      </c>
      <c r="AU236" s="22">
        <v>460.42</v>
      </c>
      <c r="AV236" s="22">
        <v>598.1</v>
      </c>
      <c r="AW236" s="22">
        <v>184.26</v>
      </c>
      <c r="AX236" s="22">
        <v>506.65</v>
      </c>
      <c r="AY236" s="22">
        <v>1108.26</v>
      </c>
      <c r="AZ236" s="22">
        <v>53.08</v>
      </c>
      <c r="BA236" s="22">
        <v>373.13</v>
      </c>
      <c r="BB236" s="22">
        <v>331.63</v>
      </c>
      <c r="BC236" s="22">
        <v>265.31</v>
      </c>
      <c r="BD236" s="22">
        <v>96.24</v>
      </c>
      <c r="BE236" s="22">
        <v>0</v>
      </c>
      <c r="BF236" s="22">
        <v>0</v>
      </c>
      <c r="BG236" s="22">
        <v>0</v>
      </c>
      <c r="BH236" s="22">
        <v>0</v>
      </c>
      <c r="BI236" s="22">
        <v>0</v>
      </c>
      <c r="BJ236" s="22">
        <v>0</v>
      </c>
      <c r="BK236" s="22">
        <v>0</v>
      </c>
      <c r="BL236" s="22">
        <v>0.05</v>
      </c>
      <c r="BM236" s="22">
        <v>0</v>
      </c>
      <c r="BN236" s="22">
        <v>0.03</v>
      </c>
      <c r="BO236" s="22">
        <v>0</v>
      </c>
      <c r="BP236" s="22">
        <v>0.01</v>
      </c>
      <c r="BQ236" s="22">
        <v>0</v>
      </c>
      <c r="BR236" s="22">
        <v>0</v>
      </c>
      <c r="BS236" s="22">
        <v>0</v>
      </c>
      <c r="BT236" s="22">
        <v>0.18</v>
      </c>
      <c r="BU236" s="22">
        <v>0</v>
      </c>
      <c r="BV236" s="22">
        <v>0</v>
      </c>
      <c r="BW236" s="22">
        <v>0.47</v>
      </c>
      <c r="BX236" s="22">
        <v>0</v>
      </c>
      <c r="BY236" s="22">
        <v>0</v>
      </c>
      <c r="BZ236" s="22">
        <v>0</v>
      </c>
      <c r="CA236" s="22">
        <v>0</v>
      </c>
      <c r="CB236" s="22">
        <v>0</v>
      </c>
      <c r="CC236" s="22">
        <v>37.04</v>
      </c>
    </row>
    <row r="237" spans="2:81" x14ac:dyDescent="0.25">
      <c r="B237" s="79" t="str">
        <f>"-"</f>
        <v>-</v>
      </c>
      <c r="C237" s="20" t="s">
        <v>92</v>
      </c>
      <c r="D237" s="80" t="str">
        <f>"30"</f>
        <v>30</v>
      </c>
      <c r="E237" s="80">
        <v>1.98</v>
      </c>
      <c r="F237" s="80">
        <v>0</v>
      </c>
      <c r="G237" s="80">
        <v>0.2</v>
      </c>
      <c r="H237" s="80">
        <v>0.2</v>
      </c>
      <c r="I237" s="80">
        <v>14.07</v>
      </c>
      <c r="J237" s="80">
        <v>67.170299999999997</v>
      </c>
      <c r="K237" s="80">
        <v>0.24</v>
      </c>
      <c r="L237" s="80">
        <v>1.25</v>
      </c>
      <c r="M237" s="80">
        <v>0</v>
      </c>
      <c r="N237" s="80">
        <v>0</v>
      </c>
      <c r="O237" s="80">
        <v>1.48</v>
      </c>
      <c r="P237" s="80">
        <v>1.02</v>
      </c>
      <c r="Q237" s="80">
        <v>0.35</v>
      </c>
      <c r="R237" s="80">
        <v>0</v>
      </c>
      <c r="S237" s="80">
        <v>0</v>
      </c>
      <c r="T237" s="80">
        <v>7.0000000000000007E-2</v>
      </c>
      <c r="U237" s="80">
        <v>0.17</v>
      </c>
      <c r="V237" s="80">
        <v>1.21</v>
      </c>
      <c r="W237" s="80">
        <v>30.72</v>
      </c>
      <c r="X237" s="80">
        <v>3.43</v>
      </c>
      <c r="Y237" s="80">
        <v>2.69</v>
      </c>
      <c r="Z237" s="80">
        <v>7.45</v>
      </c>
      <c r="AA237" s="80">
        <v>0.12</v>
      </c>
      <c r="AB237" s="80">
        <v>0</v>
      </c>
      <c r="AC237" s="80">
        <v>222.57</v>
      </c>
      <c r="AD237" s="80">
        <v>63</v>
      </c>
      <c r="AE237" s="80">
        <v>0.92</v>
      </c>
      <c r="AF237" s="80">
        <v>0.01</v>
      </c>
      <c r="AG237" s="80">
        <v>0</v>
      </c>
      <c r="AH237" s="80">
        <v>0.06</v>
      </c>
      <c r="AI237" s="80">
        <v>0.18</v>
      </c>
      <c r="AJ237" s="80">
        <v>0.19</v>
      </c>
      <c r="AK237" s="22">
        <v>0</v>
      </c>
      <c r="AL237" s="22">
        <v>8.42</v>
      </c>
      <c r="AM237" s="22">
        <v>7.58</v>
      </c>
      <c r="AN237" s="22">
        <v>13.66</v>
      </c>
      <c r="AO237" s="22">
        <v>4.8499999999999996</v>
      </c>
      <c r="AP237" s="22">
        <v>2.61</v>
      </c>
      <c r="AQ237" s="22">
        <v>5.65</v>
      </c>
      <c r="AR237" s="22">
        <v>1.76</v>
      </c>
      <c r="AS237" s="22">
        <v>8.57</v>
      </c>
      <c r="AT237" s="22">
        <v>6.34</v>
      </c>
      <c r="AU237" s="22">
        <v>7.27</v>
      </c>
      <c r="AV237" s="22">
        <v>8.67</v>
      </c>
      <c r="AW237" s="22">
        <v>3.48</v>
      </c>
      <c r="AX237" s="22">
        <v>6.18</v>
      </c>
      <c r="AY237" s="22">
        <v>53.88</v>
      </c>
      <c r="AZ237" s="22">
        <v>0</v>
      </c>
      <c r="BA237" s="22">
        <v>15.87</v>
      </c>
      <c r="BB237" s="22">
        <v>8.6199999999999992</v>
      </c>
      <c r="BC237" s="22">
        <v>4.3499999999999996</v>
      </c>
      <c r="BD237" s="22">
        <v>3.42</v>
      </c>
      <c r="BE237" s="22">
        <v>0</v>
      </c>
      <c r="BF237" s="22">
        <v>0</v>
      </c>
      <c r="BG237" s="22">
        <v>0</v>
      </c>
      <c r="BH237" s="22">
        <v>0</v>
      </c>
      <c r="BI237" s="22">
        <v>0</v>
      </c>
      <c r="BJ237" s="22">
        <v>0</v>
      </c>
      <c r="BK237" s="22">
        <v>0</v>
      </c>
      <c r="BL237" s="22">
        <v>0.09</v>
      </c>
      <c r="BM237" s="22">
        <v>0</v>
      </c>
      <c r="BN237" s="22">
        <v>0.06</v>
      </c>
      <c r="BO237" s="22">
        <v>0</v>
      </c>
      <c r="BP237" s="22">
        <v>0.01</v>
      </c>
      <c r="BQ237" s="22">
        <v>0</v>
      </c>
      <c r="BR237" s="22">
        <v>0</v>
      </c>
      <c r="BS237" s="22">
        <v>0</v>
      </c>
      <c r="BT237" s="22">
        <v>0.35</v>
      </c>
      <c r="BU237" s="22">
        <v>0</v>
      </c>
      <c r="BV237" s="22">
        <v>0</v>
      </c>
      <c r="BW237" s="22">
        <v>1.03</v>
      </c>
      <c r="BX237" s="22">
        <v>0</v>
      </c>
      <c r="BY237" s="22">
        <v>0</v>
      </c>
      <c r="BZ237" s="22">
        <v>0</v>
      </c>
      <c r="CA237" s="22">
        <v>0</v>
      </c>
      <c r="CB237" s="22">
        <v>0</v>
      </c>
      <c r="CC237" s="22">
        <v>50.55</v>
      </c>
    </row>
    <row r="238" spans="2:81" x14ac:dyDescent="0.25">
      <c r="B238" s="81" t="str">
        <f>"-"</f>
        <v>-</v>
      </c>
      <c r="C238" s="17" t="s">
        <v>105</v>
      </c>
      <c r="D238" s="82" t="str">
        <f>"25"</f>
        <v>25</v>
      </c>
      <c r="E238" s="82">
        <v>1.65</v>
      </c>
      <c r="F238" s="82">
        <v>0</v>
      </c>
      <c r="G238" s="82">
        <v>0.3</v>
      </c>
      <c r="H238" s="82">
        <v>0.3</v>
      </c>
      <c r="I238" s="82">
        <v>10.43</v>
      </c>
      <c r="J238" s="82">
        <v>48.344999999999999</v>
      </c>
      <c r="K238" s="80">
        <v>2.4300000000000002</v>
      </c>
      <c r="L238" s="80">
        <v>0.09</v>
      </c>
      <c r="M238" s="80">
        <v>0</v>
      </c>
      <c r="N238" s="80">
        <v>0</v>
      </c>
      <c r="O238" s="80">
        <v>2.29</v>
      </c>
      <c r="P238" s="80">
        <v>19.440000000000001</v>
      </c>
      <c r="Q238" s="80">
        <v>1.81</v>
      </c>
      <c r="R238" s="80">
        <v>0</v>
      </c>
      <c r="S238" s="80">
        <v>0</v>
      </c>
      <c r="T238" s="80">
        <v>0.31</v>
      </c>
      <c r="U238" s="80">
        <v>2.02</v>
      </c>
      <c r="V238" s="80">
        <v>83.03</v>
      </c>
      <c r="W238" s="80">
        <v>678.67</v>
      </c>
      <c r="X238" s="80">
        <v>36.22</v>
      </c>
      <c r="Y238" s="80">
        <v>32.380000000000003</v>
      </c>
      <c r="Z238" s="80">
        <v>92.61</v>
      </c>
      <c r="AA238" s="80">
        <v>1.2</v>
      </c>
      <c r="AB238" s="80">
        <v>20</v>
      </c>
      <c r="AC238" s="80">
        <v>36.380000000000003</v>
      </c>
      <c r="AD238" s="80">
        <v>26.72</v>
      </c>
      <c r="AE238" s="80">
        <v>0.18</v>
      </c>
      <c r="AF238" s="80">
        <v>0.13</v>
      </c>
      <c r="AG238" s="80">
        <v>0.11</v>
      </c>
      <c r="AH238" s="80">
        <v>1.42</v>
      </c>
      <c r="AI238" s="80">
        <v>2.76</v>
      </c>
      <c r="AJ238" s="80">
        <v>5.81</v>
      </c>
      <c r="AK238" s="22">
        <v>0</v>
      </c>
      <c r="AL238" s="22">
        <v>66.77</v>
      </c>
      <c r="AM238" s="22">
        <v>86.87</v>
      </c>
      <c r="AN238" s="22">
        <v>123.73</v>
      </c>
      <c r="AO238" s="22">
        <v>125.97</v>
      </c>
      <c r="AP238" s="22">
        <v>28.39</v>
      </c>
      <c r="AQ238" s="22">
        <v>81.209999999999994</v>
      </c>
      <c r="AR238" s="22">
        <v>37.159999999999997</v>
      </c>
      <c r="AS238" s="22">
        <v>85.42</v>
      </c>
      <c r="AT238" s="22">
        <v>80.709999999999994</v>
      </c>
      <c r="AU238" s="22">
        <v>219.87</v>
      </c>
      <c r="AV238" s="22">
        <v>97.93</v>
      </c>
      <c r="AW238" s="22">
        <v>20.48</v>
      </c>
      <c r="AX238" s="22">
        <v>57</v>
      </c>
      <c r="AY238" s="22">
        <v>306.36</v>
      </c>
      <c r="AZ238" s="22">
        <v>0</v>
      </c>
      <c r="BA238" s="22">
        <v>42.86</v>
      </c>
      <c r="BB238" s="22">
        <v>38.99</v>
      </c>
      <c r="BC238" s="22">
        <v>77.599999999999994</v>
      </c>
      <c r="BD238" s="22">
        <v>23.1</v>
      </c>
      <c r="BE238" s="22">
        <v>0.1</v>
      </c>
      <c r="BF238" s="22">
        <v>0.05</v>
      </c>
      <c r="BG238" s="22">
        <v>0.03</v>
      </c>
      <c r="BH238" s="22">
        <v>0.06</v>
      </c>
      <c r="BI238" s="22">
        <v>7.0000000000000007E-2</v>
      </c>
      <c r="BJ238" s="22">
        <v>0.3</v>
      </c>
      <c r="BK238" s="22">
        <v>0</v>
      </c>
      <c r="BL238" s="22">
        <v>0.94</v>
      </c>
      <c r="BM238" s="22">
        <v>0</v>
      </c>
      <c r="BN238" s="22">
        <v>0.28000000000000003</v>
      </c>
      <c r="BO238" s="22">
        <v>0</v>
      </c>
      <c r="BP238" s="22">
        <v>0</v>
      </c>
      <c r="BQ238" s="22">
        <v>0</v>
      </c>
      <c r="BR238" s="22">
        <v>0.06</v>
      </c>
      <c r="BS238" s="22">
        <v>0.1</v>
      </c>
      <c r="BT238" s="22">
        <v>0.9</v>
      </c>
      <c r="BU238" s="22">
        <v>0</v>
      </c>
      <c r="BV238" s="22">
        <v>0</v>
      </c>
      <c r="BW238" s="22">
        <v>0.15</v>
      </c>
      <c r="BX238" s="22">
        <v>0</v>
      </c>
      <c r="BY238" s="22">
        <v>0</v>
      </c>
      <c r="BZ238" s="22">
        <v>0</v>
      </c>
      <c r="CA238" s="22">
        <v>0</v>
      </c>
      <c r="CB238" s="22">
        <v>0</v>
      </c>
      <c r="CC238" s="22">
        <v>131.86000000000001</v>
      </c>
    </row>
    <row r="239" spans="2:81" x14ac:dyDescent="0.25">
      <c r="B239" s="83"/>
      <c r="C239" s="24" t="s">
        <v>106</v>
      </c>
      <c r="D239" s="84"/>
      <c r="E239" s="84">
        <v>24.3</v>
      </c>
      <c r="F239" s="84">
        <v>12.32</v>
      </c>
      <c r="G239" s="84">
        <v>14.44</v>
      </c>
      <c r="H239" s="84">
        <v>5.09</v>
      </c>
      <c r="I239" s="84">
        <v>111.75</v>
      </c>
      <c r="J239" s="84">
        <v>661.04</v>
      </c>
      <c r="K239" s="80">
        <v>0.01</v>
      </c>
      <c r="L239" s="80">
        <v>0</v>
      </c>
      <c r="M239" s="80">
        <v>0</v>
      </c>
      <c r="N239" s="80">
        <v>0</v>
      </c>
      <c r="O239" s="80">
        <v>11.37</v>
      </c>
      <c r="P239" s="80">
        <v>0.38</v>
      </c>
      <c r="Q239" s="80">
        <v>1.39</v>
      </c>
      <c r="R239" s="80">
        <v>0</v>
      </c>
      <c r="S239" s="80">
        <v>0</v>
      </c>
      <c r="T239" s="80">
        <v>0.31</v>
      </c>
      <c r="U239" s="80">
        <v>0.31</v>
      </c>
      <c r="V239" s="80">
        <v>0.76</v>
      </c>
      <c r="W239" s="80">
        <v>3.34</v>
      </c>
      <c r="X239" s="80">
        <v>3.93</v>
      </c>
      <c r="Y239" s="80">
        <v>1.03</v>
      </c>
      <c r="Z239" s="80">
        <v>1</v>
      </c>
      <c r="AA239" s="80">
        <v>0.2</v>
      </c>
      <c r="AB239" s="80">
        <v>0</v>
      </c>
      <c r="AC239" s="80">
        <v>315.89999999999998</v>
      </c>
      <c r="AD239" s="80">
        <v>58.59</v>
      </c>
      <c r="AE239" s="80">
        <v>0.23</v>
      </c>
      <c r="AF239" s="80">
        <v>0.01</v>
      </c>
      <c r="AG239" s="80">
        <v>0.02</v>
      </c>
      <c r="AH239" s="80">
        <v>7.0000000000000007E-2</v>
      </c>
      <c r="AI239" s="80">
        <v>0.09</v>
      </c>
      <c r="AJ239" s="80">
        <v>35.1</v>
      </c>
      <c r="AK239" s="22">
        <v>0</v>
      </c>
      <c r="AL239" s="22">
        <v>0</v>
      </c>
      <c r="AM239" s="22">
        <v>0</v>
      </c>
      <c r="AN239" s="22">
        <v>0</v>
      </c>
      <c r="AO239" s="22">
        <v>0</v>
      </c>
      <c r="AP239" s="22">
        <v>0</v>
      </c>
      <c r="AQ239" s="22">
        <v>0</v>
      </c>
      <c r="AR239" s="22">
        <v>0</v>
      </c>
      <c r="AS239" s="22">
        <v>0</v>
      </c>
      <c r="AT239" s="22">
        <v>0</v>
      </c>
      <c r="AU239" s="22">
        <v>0</v>
      </c>
      <c r="AV239" s="22">
        <v>0</v>
      </c>
      <c r="AW239" s="22">
        <v>0</v>
      </c>
      <c r="AX239" s="22">
        <v>0</v>
      </c>
      <c r="AY239" s="22">
        <v>0</v>
      </c>
      <c r="AZ239" s="22">
        <v>0</v>
      </c>
      <c r="BA239" s="22">
        <v>0</v>
      </c>
      <c r="BB239" s="22">
        <v>0</v>
      </c>
      <c r="BC239" s="22">
        <v>0</v>
      </c>
      <c r="BD239" s="22">
        <v>0</v>
      </c>
      <c r="BE239" s="22">
        <v>0</v>
      </c>
      <c r="BF239" s="22">
        <v>0</v>
      </c>
      <c r="BG239" s="22">
        <v>0</v>
      </c>
      <c r="BH239" s="22">
        <v>0</v>
      </c>
      <c r="BI239" s="22">
        <v>0</v>
      </c>
      <c r="BJ239" s="22">
        <v>0</v>
      </c>
      <c r="BK239" s="22">
        <v>0</v>
      </c>
      <c r="BL239" s="22">
        <v>0</v>
      </c>
      <c r="BM239" s="22">
        <v>0</v>
      </c>
      <c r="BN239" s="22">
        <v>0</v>
      </c>
      <c r="BO239" s="22">
        <v>0</v>
      </c>
      <c r="BP239" s="22">
        <v>0</v>
      </c>
      <c r="BQ239" s="22">
        <v>0</v>
      </c>
      <c r="BR239" s="22">
        <v>0</v>
      </c>
      <c r="BS239" s="22">
        <v>0</v>
      </c>
      <c r="BT239" s="22">
        <v>0</v>
      </c>
      <c r="BU239" s="22">
        <v>0</v>
      </c>
      <c r="BV239" s="22">
        <v>0</v>
      </c>
      <c r="BW239" s="22">
        <v>0</v>
      </c>
      <c r="BX239" s="22">
        <v>0</v>
      </c>
      <c r="BY239" s="22">
        <v>0</v>
      </c>
      <c r="BZ239" s="22">
        <v>0</v>
      </c>
      <c r="CA239" s="22">
        <v>0</v>
      </c>
      <c r="CB239" s="22">
        <v>0</v>
      </c>
      <c r="CC239" s="22">
        <v>215.11</v>
      </c>
    </row>
    <row r="240" spans="2:81" x14ac:dyDescent="0.25">
      <c r="B240" s="77"/>
      <c r="C240" s="15" t="s">
        <v>107</v>
      </c>
      <c r="D240" s="78"/>
      <c r="E240" s="78"/>
      <c r="F240" s="78"/>
      <c r="G240" s="78"/>
      <c r="H240" s="78"/>
      <c r="I240" s="78"/>
      <c r="J240" s="78"/>
      <c r="K240" s="80">
        <v>0</v>
      </c>
      <c r="L240" s="80">
        <v>0</v>
      </c>
      <c r="M240" s="80">
        <v>0</v>
      </c>
      <c r="N240" s="80">
        <v>0</v>
      </c>
      <c r="O240" s="80">
        <v>0.39</v>
      </c>
      <c r="P240" s="80">
        <v>15.96</v>
      </c>
      <c r="Q240" s="80">
        <v>7.0000000000000007E-2</v>
      </c>
      <c r="R240" s="80">
        <v>0</v>
      </c>
      <c r="S240" s="80">
        <v>0</v>
      </c>
      <c r="T240" s="80">
        <v>0</v>
      </c>
      <c r="U240" s="80">
        <v>0.63</v>
      </c>
      <c r="V240" s="80">
        <v>0</v>
      </c>
      <c r="W240" s="80">
        <v>0</v>
      </c>
      <c r="X240" s="80">
        <v>0</v>
      </c>
      <c r="Y240" s="80">
        <v>0</v>
      </c>
      <c r="Z240" s="80">
        <v>0</v>
      </c>
      <c r="AA240" s="80">
        <v>0</v>
      </c>
      <c r="AB240" s="80">
        <v>0</v>
      </c>
      <c r="AC240" s="80">
        <v>0</v>
      </c>
      <c r="AD240" s="80">
        <v>0</v>
      </c>
      <c r="AE240" s="80">
        <v>0</v>
      </c>
      <c r="AF240" s="80">
        <v>0</v>
      </c>
      <c r="AG240" s="80">
        <v>0</v>
      </c>
      <c r="AH240" s="80">
        <v>0</v>
      </c>
      <c r="AI240" s="80">
        <v>0</v>
      </c>
      <c r="AJ240" s="80">
        <v>0</v>
      </c>
      <c r="AK240" s="22">
        <v>0</v>
      </c>
      <c r="AL240" s="22">
        <v>111.75</v>
      </c>
      <c r="AM240" s="22">
        <v>116.32</v>
      </c>
      <c r="AN240" s="22">
        <v>178.13</v>
      </c>
      <c r="AO240" s="22">
        <v>59.07</v>
      </c>
      <c r="AP240" s="22">
        <v>35.020000000000003</v>
      </c>
      <c r="AQ240" s="22">
        <v>70.040000000000006</v>
      </c>
      <c r="AR240" s="22">
        <v>26.49</v>
      </c>
      <c r="AS240" s="22">
        <v>126.67</v>
      </c>
      <c r="AT240" s="22">
        <v>78.56</v>
      </c>
      <c r="AU240" s="22">
        <v>109.62</v>
      </c>
      <c r="AV240" s="22">
        <v>90.44</v>
      </c>
      <c r="AW240" s="22">
        <v>47.5</v>
      </c>
      <c r="AX240" s="22">
        <v>84.04</v>
      </c>
      <c r="AY240" s="22">
        <v>702.79</v>
      </c>
      <c r="AZ240" s="22">
        <v>0</v>
      </c>
      <c r="BA240" s="22">
        <v>228.98</v>
      </c>
      <c r="BB240" s="22">
        <v>99.57</v>
      </c>
      <c r="BC240" s="22">
        <v>66.08</v>
      </c>
      <c r="BD240" s="22">
        <v>52.37</v>
      </c>
      <c r="BE240" s="22">
        <v>0</v>
      </c>
      <c r="BF240" s="22">
        <v>0</v>
      </c>
      <c r="BG240" s="22">
        <v>0</v>
      </c>
      <c r="BH240" s="22">
        <v>0</v>
      </c>
      <c r="BI240" s="22">
        <v>0</v>
      </c>
      <c r="BJ240" s="22">
        <v>0</v>
      </c>
      <c r="BK240" s="22">
        <v>0</v>
      </c>
      <c r="BL240" s="22">
        <v>0.03</v>
      </c>
      <c r="BM240" s="22">
        <v>0</v>
      </c>
      <c r="BN240" s="22">
        <v>0</v>
      </c>
      <c r="BO240" s="22">
        <v>0</v>
      </c>
      <c r="BP240" s="22">
        <v>0</v>
      </c>
      <c r="BQ240" s="22">
        <v>0</v>
      </c>
      <c r="BR240" s="22">
        <v>0</v>
      </c>
      <c r="BS240" s="22">
        <v>0</v>
      </c>
      <c r="BT240" s="22">
        <v>0.02</v>
      </c>
      <c r="BU240" s="22">
        <v>0</v>
      </c>
      <c r="BV240" s="22">
        <v>0</v>
      </c>
      <c r="BW240" s="22">
        <v>0.1</v>
      </c>
      <c r="BX240" s="22">
        <v>0.01</v>
      </c>
      <c r="BY240" s="22">
        <v>0</v>
      </c>
      <c r="BZ240" s="22">
        <v>0</v>
      </c>
      <c r="CA240" s="22">
        <v>0</v>
      </c>
      <c r="CB240" s="22">
        <v>0</v>
      </c>
      <c r="CC240" s="22">
        <v>13.69</v>
      </c>
    </row>
    <row r="241" spans="2:81" ht="31.5" x14ac:dyDescent="0.25">
      <c r="B241" s="79" t="str">
        <f>"47/3"</f>
        <v>47/3</v>
      </c>
      <c r="C241" s="20" t="s">
        <v>236</v>
      </c>
      <c r="D241" s="80">
        <v>120</v>
      </c>
      <c r="E241" s="80">
        <v>7.95</v>
      </c>
      <c r="F241" s="80">
        <v>5.78</v>
      </c>
      <c r="G241" s="80">
        <v>6.07</v>
      </c>
      <c r="H241" s="80">
        <v>0.71</v>
      </c>
      <c r="I241" s="80">
        <v>20.72</v>
      </c>
      <c r="J241" s="80">
        <v>167.5</v>
      </c>
      <c r="K241" s="82">
        <v>0.08</v>
      </c>
      <c r="L241" s="82">
        <v>0</v>
      </c>
      <c r="M241" s="82">
        <v>0</v>
      </c>
      <c r="N241" s="82">
        <v>0</v>
      </c>
      <c r="O241" s="82">
        <v>0.48</v>
      </c>
      <c r="P241" s="82">
        <v>12.88</v>
      </c>
      <c r="Q241" s="82">
        <v>3.32</v>
      </c>
      <c r="R241" s="82">
        <v>0</v>
      </c>
      <c r="S241" s="82">
        <v>0</v>
      </c>
      <c r="T241" s="82">
        <v>0.4</v>
      </c>
      <c r="U241" s="82">
        <v>1</v>
      </c>
      <c r="V241" s="82">
        <v>244</v>
      </c>
      <c r="W241" s="82">
        <v>98</v>
      </c>
      <c r="X241" s="82">
        <v>14</v>
      </c>
      <c r="Y241" s="82">
        <v>18.8</v>
      </c>
      <c r="Z241" s="82">
        <v>63.2</v>
      </c>
      <c r="AA241" s="82">
        <v>1.56</v>
      </c>
      <c r="AB241" s="82">
        <v>0</v>
      </c>
      <c r="AC241" s="82">
        <v>2</v>
      </c>
      <c r="AD241" s="82">
        <v>0.4</v>
      </c>
      <c r="AE241" s="82">
        <v>0.56000000000000005</v>
      </c>
      <c r="AF241" s="82">
        <v>7.0000000000000007E-2</v>
      </c>
      <c r="AG241" s="82">
        <v>0.03</v>
      </c>
      <c r="AH241" s="82">
        <v>0.28000000000000003</v>
      </c>
      <c r="AI241" s="82">
        <v>0.8</v>
      </c>
      <c r="AJ241" s="82">
        <v>0</v>
      </c>
      <c r="AK241" s="13">
        <v>0</v>
      </c>
      <c r="AL241" s="13">
        <v>128.80000000000001</v>
      </c>
      <c r="AM241" s="13">
        <v>99.2</v>
      </c>
      <c r="AN241" s="13">
        <v>170.8</v>
      </c>
      <c r="AO241" s="13">
        <v>89.2</v>
      </c>
      <c r="AP241" s="13">
        <v>37.200000000000003</v>
      </c>
      <c r="AQ241" s="13">
        <v>79.2</v>
      </c>
      <c r="AR241" s="13">
        <v>32</v>
      </c>
      <c r="AS241" s="13">
        <v>148.4</v>
      </c>
      <c r="AT241" s="13">
        <v>118.8</v>
      </c>
      <c r="AU241" s="13">
        <v>116.4</v>
      </c>
      <c r="AV241" s="13">
        <v>185.6</v>
      </c>
      <c r="AW241" s="13">
        <v>49.6</v>
      </c>
      <c r="AX241" s="13">
        <v>124</v>
      </c>
      <c r="AY241" s="13">
        <v>623.6</v>
      </c>
      <c r="AZ241" s="13">
        <v>0</v>
      </c>
      <c r="BA241" s="13">
        <v>210.4</v>
      </c>
      <c r="BB241" s="13">
        <v>116.4</v>
      </c>
      <c r="BC241" s="13">
        <v>72</v>
      </c>
      <c r="BD241" s="13">
        <v>52</v>
      </c>
      <c r="BE241" s="13">
        <v>0</v>
      </c>
      <c r="BF241" s="13">
        <v>0</v>
      </c>
      <c r="BG241" s="13">
        <v>0</v>
      </c>
      <c r="BH241" s="13">
        <v>0</v>
      </c>
      <c r="BI241" s="13">
        <v>0</v>
      </c>
      <c r="BJ241" s="13">
        <v>0</v>
      </c>
      <c r="BK241" s="13">
        <v>0</v>
      </c>
      <c r="BL241" s="13">
        <v>0.06</v>
      </c>
      <c r="BM241" s="13">
        <v>0</v>
      </c>
      <c r="BN241" s="13">
        <v>0</v>
      </c>
      <c r="BO241" s="13">
        <v>0.01</v>
      </c>
      <c r="BP241" s="13">
        <v>0</v>
      </c>
      <c r="BQ241" s="13">
        <v>0</v>
      </c>
      <c r="BR241" s="13">
        <v>0</v>
      </c>
      <c r="BS241" s="13">
        <v>0</v>
      </c>
      <c r="BT241" s="13">
        <v>0.04</v>
      </c>
      <c r="BU241" s="13">
        <v>0</v>
      </c>
      <c r="BV241" s="13">
        <v>0</v>
      </c>
      <c r="BW241" s="13">
        <v>0.19</v>
      </c>
      <c r="BX241" s="13">
        <v>0.03</v>
      </c>
      <c r="BY241" s="13">
        <v>0</v>
      </c>
      <c r="BZ241" s="13">
        <v>0</v>
      </c>
      <c r="CA241" s="13">
        <v>0</v>
      </c>
      <c r="CB241" s="13">
        <v>0</v>
      </c>
      <c r="CC241" s="13">
        <v>18.8</v>
      </c>
    </row>
    <row r="242" spans="2:81" x14ac:dyDescent="0.25">
      <c r="B242" s="79" t="str">
        <f>"27/10"</f>
        <v>27/10</v>
      </c>
      <c r="C242" s="20" t="s">
        <v>157</v>
      </c>
      <c r="D242" s="80" t="str">
        <f>"180"</f>
        <v>180</v>
      </c>
      <c r="E242" s="80">
        <v>7.0000000000000007E-2</v>
      </c>
      <c r="F242" s="80">
        <v>0</v>
      </c>
      <c r="G242" s="80">
        <v>0.02</v>
      </c>
      <c r="H242" s="80">
        <v>0.02</v>
      </c>
      <c r="I242" s="80">
        <v>4.45</v>
      </c>
      <c r="J242" s="80">
        <v>17.297524800000001</v>
      </c>
      <c r="K242" s="84">
        <v>6.08</v>
      </c>
      <c r="L242" s="84">
        <v>6.54</v>
      </c>
      <c r="M242" s="84">
        <v>0</v>
      </c>
      <c r="N242" s="84">
        <v>0</v>
      </c>
      <c r="O242" s="84">
        <v>22.73</v>
      </c>
      <c r="P242" s="84">
        <v>64.239999999999995</v>
      </c>
      <c r="Q242" s="84">
        <v>9.83</v>
      </c>
      <c r="R242" s="84">
        <v>0</v>
      </c>
      <c r="S242" s="84">
        <v>0</v>
      </c>
      <c r="T242" s="84">
        <v>1.44</v>
      </c>
      <c r="U242" s="84">
        <v>7.44</v>
      </c>
      <c r="V242" s="84">
        <v>846.35</v>
      </c>
      <c r="W242" s="84">
        <v>1365.59</v>
      </c>
      <c r="X242" s="84">
        <v>114.16</v>
      </c>
      <c r="Y242" s="84">
        <v>93.13</v>
      </c>
      <c r="Z242" s="84">
        <v>304.63</v>
      </c>
      <c r="AA242" s="84">
        <v>5.07</v>
      </c>
      <c r="AB242" s="84">
        <v>45.12</v>
      </c>
      <c r="AC242" s="84">
        <v>1751.68</v>
      </c>
      <c r="AD242" s="84">
        <v>425.77</v>
      </c>
      <c r="AE242" s="84">
        <v>5.88</v>
      </c>
      <c r="AF242" s="84">
        <v>0.32</v>
      </c>
      <c r="AG242" s="84">
        <v>0.28999999999999998</v>
      </c>
      <c r="AH242" s="84">
        <v>5.31</v>
      </c>
      <c r="AI242" s="84">
        <v>10.28</v>
      </c>
      <c r="AJ242" s="84">
        <v>48.01</v>
      </c>
      <c r="AK242" s="26">
        <v>0</v>
      </c>
      <c r="AL242" s="26">
        <v>774.19</v>
      </c>
      <c r="AM242" s="26">
        <v>702.75</v>
      </c>
      <c r="AN242" s="26">
        <v>1214.98</v>
      </c>
      <c r="AO242" s="26">
        <v>1035.47</v>
      </c>
      <c r="AP242" s="26">
        <v>327.98</v>
      </c>
      <c r="AQ242" s="26">
        <v>665.31</v>
      </c>
      <c r="AR242" s="26">
        <v>243.85</v>
      </c>
      <c r="AS242" s="26">
        <v>779.85</v>
      </c>
      <c r="AT242" s="26">
        <v>824.18</v>
      </c>
      <c r="AU242" s="26">
        <v>1093.31</v>
      </c>
      <c r="AV242" s="26">
        <v>1280.22</v>
      </c>
      <c r="AW242" s="26">
        <v>353.91</v>
      </c>
      <c r="AX242" s="26">
        <v>869.75</v>
      </c>
      <c r="AY242" s="26">
        <v>3316.53</v>
      </c>
      <c r="AZ242" s="26">
        <v>53.08</v>
      </c>
      <c r="BA242" s="26">
        <v>981.59</v>
      </c>
      <c r="BB242" s="26">
        <v>691.75</v>
      </c>
      <c r="BC242" s="26">
        <v>561.86</v>
      </c>
      <c r="BD242" s="26">
        <v>260.26</v>
      </c>
      <c r="BE242" s="26">
        <v>0.1</v>
      </c>
      <c r="BF242" s="26">
        <v>0.05</v>
      </c>
      <c r="BG242" s="26">
        <v>0.03</v>
      </c>
      <c r="BH242" s="26">
        <v>0.06</v>
      </c>
      <c r="BI242" s="26">
        <v>7.0000000000000007E-2</v>
      </c>
      <c r="BJ242" s="26">
        <v>0.31</v>
      </c>
      <c r="BK242" s="26">
        <v>0</v>
      </c>
      <c r="BL242" s="26">
        <v>1.62</v>
      </c>
      <c r="BM242" s="26">
        <v>0</v>
      </c>
      <c r="BN242" s="26">
        <v>0.65</v>
      </c>
      <c r="BO242" s="26">
        <v>0.03</v>
      </c>
      <c r="BP242" s="26">
        <v>0.06</v>
      </c>
      <c r="BQ242" s="26">
        <v>0</v>
      </c>
      <c r="BR242" s="26">
        <v>0.06</v>
      </c>
      <c r="BS242" s="26">
        <v>0.1</v>
      </c>
      <c r="BT242" s="26">
        <v>3.12</v>
      </c>
      <c r="BU242" s="26">
        <v>0</v>
      </c>
      <c r="BV242" s="26">
        <v>0</v>
      </c>
      <c r="BW242" s="26">
        <v>6.1</v>
      </c>
      <c r="BX242" s="26">
        <v>0.04</v>
      </c>
      <c r="BY242" s="26">
        <v>0</v>
      </c>
      <c r="BZ242" s="26">
        <v>0</v>
      </c>
      <c r="CA242" s="26">
        <v>0</v>
      </c>
      <c r="CB242" s="26">
        <v>0</v>
      </c>
      <c r="CC242" s="26">
        <v>742.32</v>
      </c>
    </row>
    <row r="243" spans="2:81" x14ac:dyDescent="0.25">
      <c r="B243" s="81" t="str">
        <f>"-"</f>
        <v>-</v>
      </c>
      <c r="C243" s="17" t="s">
        <v>92</v>
      </c>
      <c r="D243" s="82" t="str">
        <f>"30"</f>
        <v>30</v>
      </c>
      <c r="E243" s="82">
        <v>1.98</v>
      </c>
      <c r="F243" s="82">
        <v>0</v>
      </c>
      <c r="G243" s="82">
        <v>0.2</v>
      </c>
      <c r="H243" s="82">
        <v>0.2</v>
      </c>
      <c r="I243" s="82">
        <v>14.07</v>
      </c>
      <c r="J243" s="82">
        <v>67.170299999999997</v>
      </c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/>
      <c r="AH243" s="78"/>
      <c r="AI243" s="78"/>
      <c r="AJ243" s="78"/>
    </row>
    <row r="244" spans="2:81" x14ac:dyDescent="0.25">
      <c r="B244" s="83"/>
      <c r="C244" s="24" t="s">
        <v>112</v>
      </c>
      <c r="D244" s="84"/>
      <c r="E244" s="84">
        <v>10</v>
      </c>
      <c r="F244" s="84">
        <v>5.78</v>
      </c>
      <c r="G244" s="84">
        <v>6.29</v>
      </c>
      <c r="H244" s="84">
        <v>0.92</v>
      </c>
      <c r="I244" s="84">
        <v>43.64</v>
      </c>
      <c r="J244" s="84">
        <v>268.7</v>
      </c>
      <c r="K244" s="80">
        <v>1.93</v>
      </c>
      <c r="L244" s="80">
        <v>0.76</v>
      </c>
      <c r="M244" s="80">
        <v>0</v>
      </c>
      <c r="N244" s="80">
        <v>0</v>
      </c>
      <c r="O244" s="80">
        <v>0.95</v>
      </c>
      <c r="P244" s="80">
        <v>5.39</v>
      </c>
      <c r="Q244" s="80">
        <v>0.32</v>
      </c>
      <c r="R244" s="80">
        <v>0</v>
      </c>
      <c r="S244" s="80">
        <v>0</v>
      </c>
      <c r="T244" s="80">
        <v>0.02</v>
      </c>
      <c r="U244" s="80">
        <v>0.92</v>
      </c>
      <c r="V244" s="80">
        <v>52.65</v>
      </c>
      <c r="W244" s="80">
        <v>67.77</v>
      </c>
      <c r="X244" s="80">
        <v>13.15</v>
      </c>
      <c r="Y244" s="80">
        <v>4.93</v>
      </c>
      <c r="Z244" s="80">
        <v>47.85</v>
      </c>
      <c r="AA244" s="80">
        <v>0.23</v>
      </c>
      <c r="AB244" s="80">
        <v>14.35</v>
      </c>
      <c r="AC244" s="80">
        <v>8.8800000000000008</v>
      </c>
      <c r="AD244" s="80">
        <v>23.58</v>
      </c>
      <c r="AE244" s="80">
        <v>1.06</v>
      </c>
      <c r="AF244" s="80">
        <v>0.04</v>
      </c>
      <c r="AG244" s="80">
        <v>0.04</v>
      </c>
      <c r="AH244" s="80">
        <v>1.07</v>
      </c>
      <c r="AI244" s="80">
        <v>2.84</v>
      </c>
      <c r="AJ244" s="80">
        <v>0.09</v>
      </c>
      <c r="AK244" s="22">
        <v>0</v>
      </c>
      <c r="AL244" s="22">
        <v>406.27</v>
      </c>
      <c r="AM244" s="22">
        <v>320.33</v>
      </c>
      <c r="AN244" s="22">
        <v>579.29999999999995</v>
      </c>
      <c r="AO244" s="22">
        <v>622.52</v>
      </c>
      <c r="AP244" s="22">
        <v>175.77</v>
      </c>
      <c r="AQ244" s="22">
        <v>362.36</v>
      </c>
      <c r="AR244" s="22">
        <v>74.78</v>
      </c>
      <c r="AS244" s="22">
        <v>51.18</v>
      </c>
      <c r="AT244" s="22">
        <v>26.17</v>
      </c>
      <c r="AU244" s="22">
        <v>33.590000000000003</v>
      </c>
      <c r="AV244" s="22">
        <v>28.96</v>
      </c>
      <c r="AW244" s="22">
        <v>271.18</v>
      </c>
      <c r="AX244" s="22">
        <v>27.53</v>
      </c>
      <c r="AY244" s="22">
        <v>234.71</v>
      </c>
      <c r="AZ244" s="22">
        <v>0</v>
      </c>
      <c r="BA244" s="22">
        <v>75.209999999999994</v>
      </c>
      <c r="BB244" s="22">
        <v>36.54</v>
      </c>
      <c r="BC244" s="22">
        <v>34.78</v>
      </c>
      <c r="BD244" s="22">
        <v>18.28</v>
      </c>
      <c r="BE244" s="22">
        <v>7.0000000000000007E-2</v>
      </c>
      <c r="BF244" s="22">
        <v>0.03</v>
      </c>
      <c r="BG244" s="22">
        <v>0.02</v>
      </c>
      <c r="BH244" s="22">
        <v>0.04</v>
      </c>
      <c r="BI244" s="22">
        <v>0.04</v>
      </c>
      <c r="BJ244" s="22">
        <v>0.19</v>
      </c>
      <c r="BK244" s="22">
        <v>0</v>
      </c>
      <c r="BL244" s="22">
        <v>0.61</v>
      </c>
      <c r="BM244" s="22">
        <v>0</v>
      </c>
      <c r="BN244" s="22">
        <v>0.21</v>
      </c>
      <c r="BO244" s="22">
        <v>0</v>
      </c>
      <c r="BP244" s="22">
        <v>0.01</v>
      </c>
      <c r="BQ244" s="22">
        <v>0</v>
      </c>
      <c r="BR244" s="22">
        <v>0.04</v>
      </c>
      <c r="BS244" s="22">
        <v>0.06</v>
      </c>
      <c r="BT244" s="22">
        <v>0.68</v>
      </c>
      <c r="BU244" s="22">
        <v>0</v>
      </c>
      <c r="BV244" s="22">
        <v>0</v>
      </c>
      <c r="BW244" s="22">
        <v>0.63</v>
      </c>
      <c r="BX244" s="22">
        <v>0</v>
      </c>
      <c r="BY244" s="22">
        <v>0</v>
      </c>
      <c r="BZ244" s="22">
        <v>0</v>
      </c>
      <c r="CA244" s="22">
        <v>0</v>
      </c>
      <c r="CB244" s="22">
        <v>0</v>
      </c>
      <c r="CC244" s="22">
        <v>65.27</v>
      </c>
    </row>
    <row r="245" spans="2:81" x14ac:dyDescent="0.25">
      <c r="B245" s="83"/>
      <c r="C245" s="24" t="s">
        <v>113</v>
      </c>
      <c r="D245" s="84"/>
      <c r="E245" s="84">
        <f>E226+E239+E244</f>
        <v>42.55</v>
      </c>
      <c r="F245" s="84">
        <f>F226+F239+F244</f>
        <v>23.340000000000003</v>
      </c>
      <c r="G245" s="84">
        <f t="shared" ref="G245:J245" si="0">G226+G239+G244</f>
        <v>33.729999999999997</v>
      </c>
      <c r="H245" s="84">
        <f t="shared" si="0"/>
        <v>7.12</v>
      </c>
      <c r="I245" s="84">
        <f t="shared" si="0"/>
        <v>190.36</v>
      </c>
      <c r="J245" s="84">
        <f t="shared" si="0"/>
        <v>1215.43</v>
      </c>
      <c r="K245" s="80">
        <v>0.12</v>
      </c>
      <c r="L245" s="80">
        <v>0</v>
      </c>
      <c r="M245" s="80">
        <v>0</v>
      </c>
      <c r="N245" s="80">
        <v>0</v>
      </c>
      <c r="O245" s="80">
        <v>0.65</v>
      </c>
      <c r="P245" s="80">
        <v>23.93</v>
      </c>
      <c r="Q245" s="80">
        <v>1.33</v>
      </c>
      <c r="R245" s="80">
        <v>0</v>
      </c>
      <c r="S245" s="80">
        <v>0</v>
      </c>
      <c r="T245" s="80">
        <v>0</v>
      </c>
      <c r="U245" s="80">
        <v>0.75</v>
      </c>
      <c r="V245" s="80">
        <v>128.41</v>
      </c>
      <c r="W245" s="80">
        <v>81.5</v>
      </c>
      <c r="X245" s="80">
        <v>11.37</v>
      </c>
      <c r="Y245" s="80">
        <v>30.82</v>
      </c>
      <c r="Z245" s="80">
        <v>84.74</v>
      </c>
      <c r="AA245" s="80">
        <v>1.03</v>
      </c>
      <c r="AB245" s="80">
        <v>0</v>
      </c>
      <c r="AC245" s="80">
        <v>7.02</v>
      </c>
      <c r="AD245" s="80">
        <v>1.17</v>
      </c>
      <c r="AE245" s="80">
        <v>0.12</v>
      </c>
      <c r="AF245" s="80">
        <v>0.14000000000000001</v>
      </c>
      <c r="AG245" s="80">
        <v>0.01</v>
      </c>
      <c r="AH245" s="80">
        <v>0.53</v>
      </c>
      <c r="AI245" s="80">
        <v>1.79</v>
      </c>
      <c r="AJ245" s="80">
        <v>0</v>
      </c>
      <c r="AK245" s="22">
        <v>0</v>
      </c>
      <c r="AL245" s="22">
        <v>179.63</v>
      </c>
      <c r="AM245" s="22">
        <v>164.35</v>
      </c>
      <c r="AN245" s="22">
        <v>586.29</v>
      </c>
      <c r="AO245" s="22">
        <v>110.07</v>
      </c>
      <c r="AP245" s="22">
        <v>113.13</v>
      </c>
      <c r="AQ245" s="22">
        <v>152.88</v>
      </c>
      <c r="AR245" s="22">
        <v>68.8</v>
      </c>
      <c r="AS245" s="22">
        <v>221.68</v>
      </c>
      <c r="AT245" s="22">
        <v>410.87</v>
      </c>
      <c r="AU245" s="22">
        <v>162.44</v>
      </c>
      <c r="AV245" s="22">
        <v>248.43</v>
      </c>
      <c r="AW245" s="22">
        <v>99.37</v>
      </c>
      <c r="AX245" s="22">
        <v>114.66</v>
      </c>
      <c r="AY245" s="22">
        <v>848.48</v>
      </c>
      <c r="AZ245" s="22">
        <v>0</v>
      </c>
      <c r="BA245" s="22">
        <v>309.58</v>
      </c>
      <c r="BB245" s="22">
        <v>267.54000000000002</v>
      </c>
      <c r="BC245" s="22">
        <v>156.69999999999999</v>
      </c>
      <c r="BD245" s="22">
        <v>68.8</v>
      </c>
      <c r="BE245" s="22">
        <v>0</v>
      </c>
      <c r="BF245" s="22">
        <v>0</v>
      </c>
      <c r="BG245" s="22">
        <v>0</v>
      </c>
      <c r="BH245" s="22">
        <v>0</v>
      </c>
      <c r="BI245" s="22">
        <v>0</v>
      </c>
      <c r="BJ245" s="22">
        <v>0</v>
      </c>
      <c r="BK245" s="22">
        <v>0</v>
      </c>
      <c r="BL245" s="22">
        <v>0.09</v>
      </c>
      <c r="BM245" s="22">
        <v>0</v>
      </c>
      <c r="BN245" s="22">
        <v>0.02</v>
      </c>
      <c r="BO245" s="22">
        <v>0.01</v>
      </c>
      <c r="BP245" s="22">
        <v>0</v>
      </c>
      <c r="BQ245" s="22">
        <v>0</v>
      </c>
      <c r="BR245" s="22">
        <v>0</v>
      </c>
      <c r="BS245" s="22">
        <v>0</v>
      </c>
      <c r="BT245" s="22">
        <v>0.2</v>
      </c>
      <c r="BU245" s="22">
        <v>0</v>
      </c>
      <c r="BV245" s="22">
        <v>0</v>
      </c>
      <c r="BW245" s="22">
        <v>0.7</v>
      </c>
      <c r="BX245" s="22">
        <v>0.01</v>
      </c>
      <c r="BY245" s="22">
        <v>0</v>
      </c>
      <c r="BZ245" s="22">
        <v>0</v>
      </c>
      <c r="CA245" s="22">
        <v>0</v>
      </c>
      <c r="CB245" s="22">
        <v>0</v>
      </c>
      <c r="CC245" s="22">
        <v>75.66</v>
      </c>
    </row>
    <row r="246" spans="2:81" x14ac:dyDescent="0.25">
      <c r="B246" s="83"/>
      <c r="C246" s="24"/>
      <c r="D246" s="84"/>
      <c r="E246" s="84"/>
      <c r="F246" s="84"/>
      <c r="G246" s="84"/>
      <c r="H246" s="84"/>
      <c r="I246" s="84"/>
      <c r="J246" s="84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</row>
    <row r="247" spans="2:81" x14ac:dyDescent="0.25">
      <c r="B247" s="105" t="s">
        <v>233</v>
      </c>
      <c r="C247" s="105"/>
      <c r="D247" s="105" t="s">
        <v>234</v>
      </c>
      <c r="E247" s="105"/>
      <c r="F247" s="105"/>
      <c r="G247" s="105"/>
      <c r="H247" s="105"/>
      <c r="I247" s="105"/>
      <c r="J247" s="106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</row>
    <row r="248" spans="2:81" x14ac:dyDescent="0.25">
      <c r="B248" s="105"/>
      <c r="C248" s="105"/>
      <c r="D248" s="105"/>
      <c r="E248" s="105"/>
      <c r="F248" s="105"/>
      <c r="G248" s="105"/>
      <c r="H248" s="105"/>
      <c r="I248" s="105"/>
      <c r="J248" s="106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</row>
    <row r="249" spans="2:81" x14ac:dyDescent="0.25">
      <c r="B249" s="105"/>
      <c r="C249" s="105"/>
      <c r="D249" s="105"/>
      <c r="E249" s="105"/>
      <c r="F249" s="105"/>
      <c r="G249" s="105"/>
      <c r="H249" s="105"/>
      <c r="I249" s="105"/>
      <c r="J249" s="106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</row>
    <row r="250" spans="2:81" x14ac:dyDescent="0.25">
      <c r="B250" s="105"/>
      <c r="C250" s="105"/>
      <c r="D250" s="105"/>
      <c r="E250" s="105"/>
      <c r="F250" s="105"/>
      <c r="G250" s="105"/>
      <c r="H250" s="105"/>
      <c r="I250" s="105"/>
      <c r="J250" s="106"/>
      <c r="K250" s="80">
        <v>0</v>
      </c>
      <c r="L250" s="80">
        <v>0</v>
      </c>
      <c r="M250" s="80">
        <v>0</v>
      </c>
      <c r="N250" s="80">
        <v>0</v>
      </c>
      <c r="O250" s="80">
        <v>9.6999999999999993</v>
      </c>
      <c r="P250" s="80">
        <v>0</v>
      </c>
      <c r="Q250" s="80">
        <v>0.13</v>
      </c>
      <c r="R250" s="80">
        <v>0</v>
      </c>
      <c r="S250" s="80">
        <v>0</v>
      </c>
      <c r="T250" s="80">
        <v>0.28000000000000003</v>
      </c>
      <c r="U250" s="80">
        <v>0.06</v>
      </c>
      <c r="V250" s="80">
        <v>0.63</v>
      </c>
      <c r="W250" s="80">
        <v>8.16</v>
      </c>
      <c r="X250" s="80">
        <v>2.1800000000000002</v>
      </c>
      <c r="Y250" s="80">
        <v>0.56000000000000005</v>
      </c>
      <c r="Z250" s="80">
        <v>1</v>
      </c>
      <c r="AA250" s="80">
        <v>0.06</v>
      </c>
      <c r="AB250" s="80">
        <v>0</v>
      </c>
      <c r="AC250" s="80">
        <v>0.44</v>
      </c>
      <c r="AD250" s="80">
        <v>0.1</v>
      </c>
      <c r="AE250" s="80">
        <v>0.01</v>
      </c>
      <c r="AF250" s="80">
        <v>0</v>
      </c>
      <c r="AG250" s="80">
        <v>0</v>
      </c>
      <c r="AH250" s="80">
        <v>0</v>
      </c>
      <c r="AI250" s="80">
        <v>0.01</v>
      </c>
      <c r="AJ250" s="80">
        <v>0.78</v>
      </c>
      <c r="AK250" s="22">
        <v>0</v>
      </c>
      <c r="AL250" s="22">
        <v>0.67</v>
      </c>
      <c r="AM250" s="22">
        <v>0.76</v>
      </c>
      <c r="AN250" s="22">
        <v>0.62</v>
      </c>
      <c r="AO250" s="22">
        <v>1.1499999999999999</v>
      </c>
      <c r="AP250" s="22">
        <v>0.28999999999999998</v>
      </c>
      <c r="AQ250" s="22">
        <v>1.2</v>
      </c>
      <c r="AR250" s="22">
        <v>0</v>
      </c>
      <c r="AS250" s="22">
        <v>1.53</v>
      </c>
      <c r="AT250" s="22">
        <v>0</v>
      </c>
      <c r="AU250" s="22">
        <v>0</v>
      </c>
      <c r="AV250" s="22">
        <v>0</v>
      </c>
      <c r="AW250" s="22">
        <v>0.86</v>
      </c>
      <c r="AX250" s="22">
        <v>0</v>
      </c>
      <c r="AY250" s="22">
        <v>0</v>
      </c>
      <c r="AZ250" s="22">
        <v>0</v>
      </c>
      <c r="BA250" s="22">
        <v>0</v>
      </c>
      <c r="BB250" s="22">
        <v>0</v>
      </c>
      <c r="BC250" s="22">
        <v>0</v>
      </c>
      <c r="BD250" s="22">
        <v>0</v>
      </c>
      <c r="BE250" s="22">
        <v>0</v>
      </c>
      <c r="BF250" s="22">
        <v>0</v>
      </c>
      <c r="BG250" s="22">
        <v>0</v>
      </c>
      <c r="BH250" s="22">
        <v>0</v>
      </c>
      <c r="BI250" s="22">
        <v>0</v>
      </c>
      <c r="BJ250" s="22">
        <v>0</v>
      </c>
      <c r="BK250" s="22">
        <v>0</v>
      </c>
      <c r="BL250" s="22">
        <v>0</v>
      </c>
      <c r="BM250" s="22">
        <v>0</v>
      </c>
      <c r="BN250" s="22">
        <v>0</v>
      </c>
      <c r="BO250" s="22">
        <v>0</v>
      </c>
      <c r="BP250" s="22">
        <v>0</v>
      </c>
      <c r="BQ250" s="22">
        <v>0</v>
      </c>
      <c r="BR250" s="22">
        <v>0</v>
      </c>
      <c r="BS250" s="22">
        <v>0</v>
      </c>
      <c r="BT250" s="22">
        <v>0</v>
      </c>
      <c r="BU250" s="22">
        <v>0</v>
      </c>
      <c r="BV250" s="22">
        <v>0</v>
      </c>
      <c r="BW250" s="22">
        <v>0</v>
      </c>
      <c r="BX250" s="22">
        <v>0</v>
      </c>
      <c r="BY250" s="22">
        <v>0</v>
      </c>
      <c r="BZ250" s="22">
        <v>0</v>
      </c>
      <c r="CA250" s="22">
        <v>0</v>
      </c>
      <c r="CB250" s="22">
        <v>0</v>
      </c>
      <c r="CC250" s="22">
        <v>199.45</v>
      </c>
    </row>
    <row r="251" spans="2:81" x14ac:dyDescent="0.25">
      <c r="B251" s="9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</row>
    <row r="252" spans="2:81" x14ac:dyDescent="0.25">
      <c r="B252" s="85" t="s">
        <v>5</v>
      </c>
      <c r="C252" s="85"/>
      <c r="D252" s="85"/>
      <c r="E252" s="85"/>
      <c r="F252" s="85"/>
      <c r="G252" s="85"/>
      <c r="H252" s="85"/>
      <c r="I252" s="85"/>
      <c r="J252" s="85"/>
      <c r="K252" s="82">
        <v>0.75</v>
      </c>
      <c r="L252" s="82">
        <v>0.88</v>
      </c>
      <c r="M252" s="82">
        <v>0</v>
      </c>
      <c r="N252" s="82">
        <v>0</v>
      </c>
      <c r="O252" s="82">
        <v>7.96</v>
      </c>
      <c r="P252" s="82">
        <v>8.59</v>
      </c>
      <c r="Q252" s="82">
        <v>0.45</v>
      </c>
      <c r="R252" s="82">
        <v>0</v>
      </c>
      <c r="S252" s="82">
        <v>0</v>
      </c>
      <c r="T252" s="82">
        <v>0.04</v>
      </c>
      <c r="U252" s="82">
        <v>0.16</v>
      </c>
      <c r="V252" s="82">
        <v>8.7799999999999994</v>
      </c>
      <c r="W252" s="82">
        <v>30.06</v>
      </c>
      <c r="X252" s="82">
        <v>12.32</v>
      </c>
      <c r="Y252" s="82">
        <v>3.36</v>
      </c>
      <c r="Z252" s="82">
        <v>21.47</v>
      </c>
      <c r="AA252" s="82">
        <v>0.22</v>
      </c>
      <c r="AB252" s="82">
        <v>7.78</v>
      </c>
      <c r="AC252" s="82">
        <v>3.2</v>
      </c>
      <c r="AD252" s="82">
        <v>13.66</v>
      </c>
      <c r="AE252" s="82">
        <v>0.84</v>
      </c>
      <c r="AF252" s="82">
        <v>0.02</v>
      </c>
      <c r="AG252" s="82">
        <v>0.02</v>
      </c>
      <c r="AH252" s="82">
        <v>0.14000000000000001</v>
      </c>
      <c r="AI252" s="82">
        <v>0.59</v>
      </c>
      <c r="AJ252" s="82">
        <v>0.03</v>
      </c>
      <c r="AK252" s="13">
        <v>0</v>
      </c>
      <c r="AL252" s="13">
        <v>132.72999999999999</v>
      </c>
      <c r="AM252" s="13">
        <v>112.66</v>
      </c>
      <c r="AN252" s="13">
        <v>212.28</v>
      </c>
      <c r="AO252" s="13">
        <v>133.04</v>
      </c>
      <c r="AP252" s="13">
        <v>55.53</v>
      </c>
      <c r="AQ252" s="13">
        <v>97.31</v>
      </c>
      <c r="AR252" s="13">
        <v>30.75</v>
      </c>
      <c r="AS252" s="13">
        <v>125.76</v>
      </c>
      <c r="AT252" s="13">
        <v>108.65</v>
      </c>
      <c r="AU252" s="13">
        <v>124.18</v>
      </c>
      <c r="AV252" s="13">
        <v>157.18</v>
      </c>
      <c r="AW252" s="13">
        <v>64.3</v>
      </c>
      <c r="AX252" s="13">
        <v>96.68</v>
      </c>
      <c r="AY252" s="13">
        <v>590.86</v>
      </c>
      <c r="AZ252" s="13">
        <v>0.42</v>
      </c>
      <c r="BA252" s="13">
        <v>177.93</v>
      </c>
      <c r="BB252" s="13">
        <v>129.32</v>
      </c>
      <c r="BC252" s="13">
        <v>83.59</v>
      </c>
      <c r="BD252" s="13">
        <v>49.32</v>
      </c>
      <c r="BE252" s="13">
        <v>0</v>
      </c>
      <c r="BF252" s="13">
        <v>0</v>
      </c>
      <c r="BG252" s="13">
        <v>0</v>
      </c>
      <c r="BH252" s="13">
        <v>0</v>
      </c>
      <c r="BI252" s="13">
        <v>0</v>
      </c>
      <c r="BJ252" s="13">
        <v>0</v>
      </c>
      <c r="BK252" s="13">
        <v>0</v>
      </c>
      <c r="BL252" s="13">
        <v>0.08</v>
      </c>
      <c r="BM252" s="13">
        <v>0</v>
      </c>
      <c r="BN252" s="13">
        <v>0.05</v>
      </c>
      <c r="BO252" s="13">
        <v>0</v>
      </c>
      <c r="BP252" s="13">
        <v>0.01</v>
      </c>
      <c r="BQ252" s="13">
        <v>0</v>
      </c>
      <c r="BR252" s="13">
        <v>0</v>
      </c>
      <c r="BS252" s="13">
        <v>0</v>
      </c>
      <c r="BT252" s="13">
        <v>0.28999999999999998</v>
      </c>
      <c r="BU252" s="13">
        <v>0</v>
      </c>
      <c r="BV252" s="13">
        <v>0</v>
      </c>
      <c r="BW252" s="13">
        <v>0.81</v>
      </c>
      <c r="BX252" s="13">
        <v>0</v>
      </c>
      <c r="BY252" s="13">
        <v>0</v>
      </c>
      <c r="BZ252" s="13">
        <v>0</v>
      </c>
      <c r="CA252" s="13">
        <v>0</v>
      </c>
      <c r="CB252" s="13">
        <v>0</v>
      </c>
      <c r="CC252" s="13">
        <v>11.68</v>
      </c>
    </row>
    <row r="253" spans="2:81" ht="15.75" customHeight="1" x14ac:dyDescent="0.25">
      <c r="B253" s="105" t="s">
        <v>152</v>
      </c>
      <c r="C253" s="105"/>
      <c r="D253" s="109" t="s">
        <v>235</v>
      </c>
      <c r="E253" s="109"/>
      <c r="F253" s="107">
        <v>45594</v>
      </c>
      <c r="G253" s="108"/>
      <c r="H253" s="108"/>
      <c r="I253" s="1"/>
      <c r="J253" s="1" t="s">
        <v>197</v>
      </c>
      <c r="K253" s="84">
        <v>2.79</v>
      </c>
      <c r="L253" s="84">
        <v>1.64</v>
      </c>
      <c r="M253" s="84">
        <v>0</v>
      </c>
      <c r="N253" s="84">
        <v>0</v>
      </c>
      <c r="O253" s="84">
        <v>19.260000000000002</v>
      </c>
      <c r="P253" s="84">
        <v>37.909999999999997</v>
      </c>
      <c r="Q253" s="84">
        <v>2.2400000000000002</v>
      </c>
      <c r="R253" s="84">
        <v>0</v>
      </c>
      <c r="S253" s="84">
        <v>0</v>
      </c>
      <c r="T253" s="84">
        <v>0.33</v>
      </c>
      <c r="U253" s="84">
        <v>1.89</v>
      </c>
      <c r="V253" s="84">
        <v>190.47</v>
      </c>
      <c r="W253" s="84">
        <v>187.49</v>
      </c>
      <c r="X253" s="84">
        <v>39.03</v>
      </c>
      <c r="Y253" s="84">
        <v>39.67</v>
      </c>
      <c r="Z253" s="84">
        <v>155.05000000000001</v>
      </c>
      <c r="AA253" s="84">
        <v>1.54</v>
      </c>
      <c r="AB253" s="84">
        <v>22.13</v>
      </c>
      <c r="AC253" s="84">
        <v>19.54</v>
      </c>
      <c r="AD253" s="84">
        <v>38.51</v>
      </c>
      <c r="AE253" s="84">
        <v>2.02</v>
      </c>
      <c r="AF253" s="84">
        <v>0.2</v>
      </c>
      <c r="AG253" s="84">
        <v>0.08</v>
      </c>
      <c r="AH253" s="84">
        <v>1.75</v>
      </c>
      <c r="AI253" s="84">
        <v>5.24</v>
      </c>
      <c r="AJ253" s="84">
        <v>0.91</v>
      </c>
      <c r="AK253" s="26">
        <v>0</v>
      </c>
      <c r="AL253" s="26">
        <v>719.31</v>
      </c>
      <c r="AM253" s="26">
        <v>598.1</v>
      </c>
      <c r="AN253" s="26">
        <v>1378.5</v>
      </c>
      <c r="AO253" s="26">
        <v>866.78</v>
      </c>
      <c r="AP253" s="26">
        <v>344.71</v>
      </c>
      <c r="AQ253" s="26">
        <v>613.74</v>
      </c>
      <c r="AR253" s="26">
        <v>174.32</v>
      </c>
      <c r="AS253" s="26">
        <v>400.15</v>
      </c>
      <c r="AT253" s="26">
        <v>545.67999999999995</v>
      </c>
      <c r="AU253" s="26">
        <v>320.2</v>
      </c>
      <c r="AV253" s="26">
        <v>434.56</v>
      </c>
      <c r="AW253" s="26">
        <v>435.7</v>
      </c>
      <c r="AX253" s="26">
        <v>238.87</v>
      </c>
      <c r="AY253" s="26">
        <v>1674.05</v>
      </c>
      <c r="AZ253" s="26">
        <v>0.42</v>
      </c>
      <c r="BA253" s="26">
        <v>562.73</v>
      </c>
      <c r="BB253" s="26">
        <v>433.4</v>
      </c>
      <c r="BC253" s="26">
        <v>275.07</v>
      </c>
      <c r="BD253" s="26">
        <v>136.38999999999999</v>
      </c>
      <c r="BE253" s="26">
        <v>7.0000000000000007E-2</v>
      </c>
      <c r="BF253" s="26">
        <v>0.03</v>
      </c>
      <c r="BG253" s="26">
        <v>0.02</v>
      </c>
      <c r="BH253" s="26">
        <v>0.04</v>
      </c>
      <c r="BI253" s="26">
        <v>0.04</v>
      </c>
      <c r="BJ253" s="26">
        <v>0.2</v>
      </c>
      <c r="BK253" s="26">
        <v>0</v>
      </c>
      <c r="BL253" s="26">
        <v>0.78</v>
      </c>
      <c r="BM253" s="26">
        <v>0</v>
      </c>
      <c r="BN253" s="26">
        <v>0.27</v>
      </c>
      <c r="BO253" s="26">
        <v>0.01</v>
      </c>
      <c r="BP253" s="26">
        <v>0.02</v>
      </c>
      <c r="BQ253" s="26">
        <v>0</v>
      </c>
      <c r="BR253" s="26">
        <v>0.04</v>
      </c>
      <c r="BS253" s="26">
        <v>0.06</v>
      </c>
      <c r="BT253" s="26">
        <v>1.1599999999999999</v>
      </c>
      <c r="BU253" s="26">
        <v>0</v>
      </c>
      <c r="BV253" s="26">
        <v>0</v>
      </c>
      <c r="BW253" s="26">
        <v>2.14</v>
      </c>
      <c r="BX253" s="26">
        <v>0.02</v>
      </c>
      <c r="BY253" s="26">
        <v>0</v>
      </c>
      <c r="BZ253" s="26">
        <v>0</v>
      </c>
      <c r="CA253" s="26">
        <v>0</v>
      </c>
      <c r="CB253" s="26">
        <v>0</v>
      </c>
      <c r="CC253" s="26">
        <v>352.06</v>
      </c>
    </row>
    <row r="254" spans="2:8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84">
        <v>15.1</v>
      </c>
      <c r="L254" s="84">
        <v>8.2799999999999994</v>
      </c>
      <c r="M254" s="84">
        <v>0</v>
      </c>
      <c r="N254" s="84">
        <v>0</v>
      </c>
      <c r="O254" s="84">
        <v>64.709999999999994</v>
      </c>
      <c r="P254" s="84">
        <v>139.88999999999999</v>
      </c>
      <c r="Q254" s="84">
        <v>17.09</v>
      </c>
      <c r="R254" s="84">
        <v>0</v>
      </c>
      <c r="S254" s="84">
        <v>0</v>
      </c>
      <c r="T254" s="84">
        <v>2.97</v>
      </c>
      <c r="U254" s="84">
        <v>12.61</v>
      </c>
      <c r="V254" s="84">
        <v>1547.85</v>
      </c>
      <c r="W254" s="84">
        <v>2136.2399999999998</v>
      </c>
      <c r="X254" s="84">
        <v>402.7</v>
      </c>
      <c r="Y254" s="84">
        <v>215.03</v>
      </c>
      <c r="Z254" s="84">
        <v>747.14</v>
      </c>
      <c r="AA254" s="84">
        <v>10.97</v>
      </c>
      <c r="AB254" s="84">
        <v>124.25</v>
      </c>
      <c r="AC254" s="84">
        <v>1838.47</v>
      </c>
      <c r="AD254" s="84">
        <v>533.13</v>
      </c>
      <c r="AE254" s="84">
        <v>9.36</v>
      </c>
      <c r="AF254" s="84">
        <v>0.78</v>
      </c>
      <c r="AG254" s="84">
        <v>0.61</v>
      </c>
      <c r="AH254" s="84">
        <v>8.33</v>
      </c>
      <c r="AI254" s="84">
        <v>20.03</v>
      </c>
      <c r="AJ254" s="84">
        <v>59.45</v>
      </c>
      <c r="AK254" s="26">
        <v>0</v>
      </c>
      <c r="AL254" s="26">
        <v>2135.89</v>
      </c>
      <c r="AM254" s="26">
        <v>1850.18</v>
      </c>
      <c r="AN254" s="26">
        <v>3520.14</v>
      </c>
      <c r="AO254" s="26">
        <v>2493.86</v>
      </c>
      <c r="AP254" s="26">
        <v>881.71</v>
      </c>
      <c r="AQ254" s="26">
        <v>1717.75</v>
      </c>
      <c r="AR254" s="26">
        <v>630.59</v>
      </c>
      <c r="AS254" s="26">
        <v>1790.08</v>
      </c>
      <c r="AT254" s="26">
        <v>1727.26</v>
      </c>
      <c r="AU254" s="26">
        <v>1898.38</v>
      </c>
      <c r="AV254" s="26">
        <v>2379.8200000000002</v>
      </c>
      <c r="AW254" s="26">
        <v>1010.59</v>
      </c>
      <c r="AX254" s="26">
        <v>1632.18</v>
      </c>
      <c r="AY254" s="26">
        <v>7056.85</v>
      </c>
      <c r="AZ254" s="26">
        <v>53.5</v>
      </c>
      <c r="BA254" s="26">
        <v>2323.5300000000002</v>
      </c>
      <c r="BB254" s="26">
        <v>1569.72</v>
      </c>
      <c r="BC254" s="26">
        <v>1380.06</v>
      </c>
      <c r="BD254" s="26">
        <v>606.55999999999995</v>
      </c>
      <c r="BE254" s="26">
        <v>0.28999999999999998</v>
      </c>
      <c r="BF254" s="26">
        <v>0.14000000000000001</v>
      </c>
      <c r="BG254" s="26">
        <v>0.11</v>
      </c>
      <c r="BH254" s="26">
        <v>0.27</v>
      </c>
      <c r="BI254" s="26">
        <v>0.31</v>
      </c>
      <c r="BJ254" s="26">
        <v>1.2</v>
      </c>
      <c r="BK254" s="26">
        <v>0.04</v>
      </c>
      <c r="BL254" s="26">
        <v>4.6399999999999997</v>
      </c>
      <c r="BM254" s="26">
        <v>0.01</v>
      </c>
      <c r="BN254" s="26">
        <v>1.46</v>
      </c>
      <c r="BO254" s="26">
        <v>0.06</v>
      </c>
      <c r="BP254" s="26">
        <v>0.08</v>
      </c>
      <c r="BQ254" s="26">
        <v>0</v>
      </c>
      <c r="BR254" s="26">
        <v>0.21</v>
      </c>
      <c r="BS254" s="26">
        <v>0.34</v>
      </c>
      <c r="BT254" s="26">
        <v>6.76</v>
      </c>
      <c r="BU254" s="26">
        <v>0</v>
      </c>
      <c r="BV254" s="26">
        <v>0</v>
      </c>
      <c r="BW254" s="26">
        <v>9.4700000000000006</v>
      </c>
      <c r="BX254" s="26">
        <v>0.09</v>
      </c>
      <c r="BY254" s="26">
        <v>0</v>
      </c>
      <c r="BZ254" s="26">
        <v>0</v>
      </c>
      <c r="CA254" s="26">
        <v>0</v>
      </c>
      <c r="CB254" s="26">
        <v>0</v>
      </c>
      <c r="CC254" s="26">
        <v>1522.93</v>
      </c>
    </row>
    <row r="255" spans="2:81" x14ac:dyDescent="0.25">
      <c r="B255" s="110" t="s">
        <v>84</v>
      </c>
      <c r="C255" s="104" t="s">
        <v>85</v>
      </c>
      <c r="D255" s="104" t="s">
        <v>78</v>
      </c>
      <c r="E255" s="104" t="s">
        <v>1</v>
      </c>
      <c r="F255" s="104"/>
      <c r="G255" s="104" t="s">
        <v>6</v>
      </c>
      <c r="H255" s="104"/>
      <c r="I255" s="104" t="s">
        <v>79</v>
      </c>
      <c r="J255" s="104" t="s">
        <v>4</v>
      </c>
    </row>
    <row r="256" spans="2:81" ht="31.5" x14ac:dyDescent="0.25">
      <c r="B256" s="111"/>
      <c r="C256" s="104"/>
      <c r="D256" s="104"/>
      <c r="E256" s="14" t="s">
        <v>0</v>
      </c>
      <c r="F256" s="14" t="s">
        <v>2</v>
      </c>
      <c r="G256" s="14" t="s">
        <v>0</v>
      </c>
      <c r="H256" s="14" t="s">
        <v>3</v>
      </c>
      <c r="I256" s="104"/>
      <c r="J256" s="104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5"/>
      <c r="AJ256" s="85"/>
      <c r="AK256" s="85"/>
      <c r="AL256" s="85"/>
      <c r="AM256" s="85"/>
      <c r="AN256" s="85"/>
      <c r="AO256" s="85"/>
      <c r="AP256" s="85"/>
      <c r="AQ256" s="85"/>
      <c r="AR256" s="85"/>
      <c r="AS256" s="85"/>
      <c r="AT256" s="85"/>
      <c r="AU256" s="85"/>
      <c r="AV256" s="85"/>
      <c r="AW256" s="85"/>
      <c r="AX256" s="85"/>
      <c r="AY256" s="85"/>
      <c r="AZ256" s="85"/>
      <c r="BA256" s="85"/>
      <c r="BB256" s="85"/>
      <c r="BC256" s="85"/>
      <c r="BD256" s="85"/>
      <c r="BE256" s="85"/>
      <c r="BF256" s="85"/>
      <c r="BG256" s="85"/>
      <c r="BH256" s="85"/>
      <c r="BI256" s="85"/>
      <c r="BJ256" s="85"/>
      <c r="BK256" s="85"/>
      <c r="BL256" s="85"/>
      <c r="BM256" s="85"/>
      <c r="BN256" s="85"/>
      <c r="BO256" s="85"/>
      <c r="BP256" s="85"/>
      <c r="BQ256" s="85"/>
      <c r="BR256" s="85"/>
      <c r="BS256" s="85"/>
      <c r="BT256" s="85"/>
      <c r="BU256" s="85"/>
      <c r="BV256" s="85"/>
      <c r="BW256" s="85"/>
      <c r="BX256" s="85"/>
      <c r="BY256" s="85"/>
      <c r="BZ256" s="85"/>
      <c r="CA256" s="85"/>
      <c r="CB256" s="85"/>
      <c r="CC256" s="85"/>
    </row>
    <row r="257" spans="2:81" x14ac:dyDescent="0.25">
      <c r="B257" s="77"/>
      <c r="C257" s="15" t="s">
        <v>89</v>
      </c>
      <c r="D257" s="78"/>
      <c r="E257" s="78"/>
      <c r="F257" s="78"/>
      <c r="G257" s="78"/>
      <c r="H257" s="78"/>
      <c r="I257" s="78"/>
      <c r="J257" s="7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03">
        <f>IF(Дата_Сост&lt;&gt;"",Дата_Сост,"")</f>
        <v>45323.547106481485</v>
      </c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  <c r="BD257" s="103"/>
      <c r="BE257" s="103"/>
      <c r="BF257" s="103"/>
      <c r="BG257" s="103"/>
      <c r="BH257" s="103"/>
      <c r="BI257" s="103"/>
      <c r="BJ257" s="103"/>
      <c r="BK257" s="103"/>
      <c r="BL257" s="103"/>
      <c r="BM257" s="103"/>
      <c r="BN257" s="103"/>
      <c r="BO257" s="103"/>
      <c r="BP257" s="103"/>
      <c r="BQ257" s="103"/>
      <c r="BR257" s="103"/>
      <c r="BS257" s="103"/>
      <c r="BT257" s="103"/>
      <c r="BU257" s="103"/>
      <c r="BV257" s="103"/>
      <c r="BW257" s="103"/>
      <c r="BX257" s="103"/>
      <c r="BY257" s="103"/>
      <c r="BZ257" s="103"/>
      <c r="CA257" s="103"/>
      <c r="CB257" s="103"/>
      <c r="CC257" s="103"/>
    </row>
    <row r="258" spans="2:81" x14ac:dyDescent="0.25">
      <c r="B258" s="79" t="str">
        <f>"6/4"</f>
        <v>6/4</v>
      </c>
      <c r="C258" s="20" t="s">
        <v>198</v>
      </c>
      <c r="D258" s="80" t="str">
        <f>"180"</f>
        <v>180</v>
      </c>
      <c r="E258" s="80">
        <v>6.93</v>
      </c>
      <c r="F258" s="80">
        <v>2.59</v>
      </c>
      <c r="G258" s="80">
        <v>8.2100000000000009</v>
      </c>
      <c r="H258" s="80">
        <v>2.19</v>
      </c>
      <c r="I258" s="80">
        <v>30.75</v>
      </c>
      <c r="J258" s="80">
        <v>221.19811919999998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2:81" x14ac:dyDescent="0.25">
      <c r="B259" s="79" t="str">
        <f>"27/10"</f>
        <v>27/10</v>
      </c>
      <c r="C259" s="20" t="s">
        <v>157</v>
      </c>
      <c r="D259" s="80" t="str">
        <f>"180"</f>
        <v>180</v>
      </c>
      <c r="E259" s="80">
        <v>7.0000000000000007E-2</v>
      </c>
      <c r="F259" s="80">
        <v>0</v>
      </c>
      <c r="G259" s="80">
        <v>0.02</v>
      </c>
      <c r="H259" s="80">
        <v>0.02</v>
      </c>
      <c r="I259" s="80">
        <v>4.45</v>
      </c>
      <c r="J259" s="80">
        <v>17.297524800000001</v>
      </c>
      <c r="K259" s="10" t="s">
        <v>7</v>
      </c>
      <c r="L259" s="10" t="s">
        <v>8</v>
      </c>
      <c r="M259" s="10" t="s">
        <v>70</v>
      </c>
      <c r="N259" s="10" t="s">
        <v>9</v>
      </c>
      <c r="O259" s="10" t="s">
        <v>10</v>
      </c>
      <c r="P259" s="10" t="s">
        <v>11</v>
      </c>
      <c r="Q259" s="10" t="s">
        <v>12</v>
      </c>
      <c r="R259" s="10" t="s">
        <v>13</v>
      </c>
      <c r="S259" s="10" t="s">
        <v>14</v>
      </c>
      <c r="T259" s="10" t="s">
        <v>15</v>
      </c>
      <c r="U259" s="10" t="s">
        <v>16</v>
      </c>
      <c r="V259" s="10" t="s">
        <v>17</v>
      </c>
      <c r="W259" s="10" t="s">
        <v>18</v>
      </c>
      <c r="X259" s="104" t="s">
        <v>75</v>
      </c>
      <c r="Y259" s="104"/>
      <c r="Z259" s="104"/>
      <c r="AA259" s="104"/>
      <c r="AB259" s="12" t="s">
        <v>74</v>
      </c>
      <c r="AC259" s="12"/>
      <c r="AD259" s="12"/>
      <c r="AE259" s="12"/>
      <c r="AF259" s="12"/>
      <c r="AG259" s="12"/>
      <c r="AH259" s="12"/>
      <c r="AI259" s="12"/>
      <c r="AJ259" s="104" t="s">
        <v>86</v>
      </c>
      <c r="AK259" s="13" t="s">
        <v>26</v>
      </c>
      <c r="AL259" s="13" t="s">
        <v>27</v>
      </c>
      <c r="AM259" s="13" t="s">
        <v>28</v>
      </c>
      <c r="AN259" s="13" t="s">
        <v>29</v>
      </c>
      <c r="AO259" s="13" t="s">
        <v>30</v>
      </c>
      <c r="AP259" s="13" t="s">
        <v>31</v>
      </c>
      <c r="AQ259" s="13" t="s">
        <v>32</v>
      </c>
      <c r="AR259" s="13" t="s">
        <v>33</v>
      </c>
      <c r="AS259" s="13" t="s">
        <v>34</v>
      </c>
      <c r="AT259" s="13" t="s">
        <v>35</v>
      </c>
      <c r="AU259" s="13" t="s">
        <v>36</v>
      </c>
      <c r="AV259" s="13" t="s">
        <v>37</v>
      </c>
      <c r="AW259" s="13" t="s">
        <v>38</v>
      </c>
      <c r="AX259" s="13" t="s">
        <v>39</v>
      </c>
      <c r="AY259" s="13" t="s">
        <v>40</v>
      </c>
      <c r="AZ259" s="13" t="s">
        <v>41</v>
      </c>
      <c r="BA259" s="13" t="s">
        <v>42</v>
      </c>
      <c r="BB259" s="13" t="s">
        <v>43</v>
      </c>
      <c r="BC259" s="13" t="s">
        <v>44</v>
      </c>
      <c r="BD259" s="13" t="s">
        <v>45</v>
      </c>
      <c r="BE259" s="13" t="s">
        <v>46</v>
      </c>
      <c r="BF259" s="13" t="s">
        <v>47</v>
      </c>
      <c r="BG259" s="13" t="s">
        <v>48</v>
      </c>
      <c r="BH259" s="13" t="s">
        <v>49</v>
      </c>
      <c r="BI259" s="13" t="s">
        <v>50</v>
      </c>
      <c r="BJ259" s="13" t="s">
        <v>51</v>
      </c>
      <c r="BK259" s="13" t="s">
        <v>52</v>
      </c>
      <c r="BL259" s="13" t="s">
        <v>53</v>
      </c>
      <c r="BM259" s="13" t="s">
        <v>54</v>
      </c>
      <c r="BN259" s="13" t="s">
        <v>55</v>
      </c>
      <c r="BO259" s="13" t="s">
        <v>56</v>
      </c>
      <c r="BP259" s="13" t="s">
        <v>57</v>
      </c>
      <c r="BQ259" s="13" t="s">
        <v>58</v>
      </c>
      <c r="BR259" s="13" t="s">
        <v>59</v>
      </c>
      <c r="BS259" s="13" t="s">
        <v>60</v>
      </c>
      <c r="BT259" s="13" t="s">
        <v>61</v>
      </c>
      <c r="BU259" s="13" t="s">
        <v>62</v>
      </c>
      <c r="BV259" s="13" t="s">
        <v>63</v>
      </c>
      <c r="BW259" s="13" t="s">
        <v>64</v>
      </c>
      <c r="BX259" s="13" t="s">
        <v>65</v>
      </c>
      <c r="BY259" s="13" t="s">
        <v>66</v>
      </c>
      <c r="BZ259" s="13" t="s">
        <v>67</v>
      </c>
      <c r="CA259" s="13" t="s">
        <v>68</v>
      </c>
      <c r="CB259" s="13" t="s">
        <v>69</v>
      </c>
      <c r="CC259" s="13"/>
    </row>
    <row r="260" spans="2:81" ht="18.75" x14ac:dyDescent="0.25">
      <c r="B260" s="79" t="str">
        <f>"4/13"</f>
        <v>4/13</v>
      </c>
      <c r="C260" s="20" t="s">
        <v>187</v>
      </c>
      <c r="D260" s="80" t="str">
        <f>"10"</f>
        <v>10</v>
      </c>
      <c r="E260" s="80">
        <v>2.63</v>
      </c>
      <c r="F260" s="80">
        <v>2.63</v>
      </c>
      <c r="G260" s="80">
        <v>2.66</v>
      </c>
      <c r="H260" s="80">
        <v>0</v>
      </c>
      <c r="I260" s="80">
        <v>0</v>
      </c>
      <c r="J260" s="80">
        <v>35.06</v>
      </c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 t="s">
        <v>19</v>
      </c>
      <c r="Y260" s="10" t="s">
        <v>20</v>
      </c>
      <c r="Z260" s="10" t="s">
        <v>21</v>
      </c>
      <c r="AA260" s="10" t="s">
        <v>22</v>
      </c>
      <c r="AB260" s="10" t="s">
        <v>71</v>
      </c>
      <c r="AC260" s="10" t="s">
        <v>23</v>
      </c>
      <c r="AD260" s="10" t="s">
        <v>72</v>
      </c>
      <c r="AE260" s="10" t="s">
        <v>73</v>
      </c>
      <c r="AF260" s="10" t="s">
        <v>76</v>
      </c>
      <c r="AG260" s="10" t="s">
        <v>77</v>
      </c>
      <c r="AH260" s="10" t="s">
        <v>24</v>
      </c>
      <c r="AI260" s="10" t="s">
        <v>25</v>
      </c>
      <c r="AJ260" s="104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</row>
    <row r="261" spans="2:81" x14ac:dyDescent="0.25">
      <c r="B261" s="81" t="str">
        <f>"-"</f>
        <v>-</v>
      </c>
      <c r="C261" s="17" t="s">
        <v>158</v>
      </c>
      <c r="D261" s="82" t="str">
        <f>"35"</f>
        <v>35</v>
      </c>
      <c r="E261" s="82">
        <v>2.7</v>
      </c>
      <c r="F261" s="82">
        <v>0</v>
      </c>
      <c r="G261" s="82">
        <v>1.05</v>
      </c>
      <c r="H261" s="82">
        <v>1.05</v>
      </c>
      <c r="I261" s="82">
        <v>18.66</v>
      </c>
      <c r="J261" s="82">
        <v>94.331999999999979</v>
      </c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78"/>
      <c r="AJ261" s="78"/>
    </row>
    <row r="262" spans="2:81" x14ac:dyDescent="0.25">
      <c r="B262" s="83"/>
      <c r="C262" s="24" t="s">
        <v>94</v>
      </c>
      <c r="D262" s="84"/>
      <c r="E262" s="84">
        <v>12.33</v>
      </c>
      <c r="F262" s="84">
        <v>5.22</v>
      </c>
      <c r="G262" s="84">
        <v>11.94</v>
      </c>
      <c r="H262" s="84">
        <v>3.26</v>
      </c>
      <c r="I262" s="84">
        <v>53.86</v>
      </c>
      <c r="J262" s="84">
        <v>367.89</v>
      </c>
      <c r="K262" s="80">
        <v>3.98</v>
      </c>
      <c r="L262" s="80">
        <v>0.99</v>
      </c>
      <c r="M262" s="80">
        <v>0</v>
      </c>
      <c r="N262" s="80">
        <v>0</v>
      </c>
      <c r="O262" s="80">
        <v>7.64</v>
      </c>
      <c r="P262" s="80">
        <v>25.35</v>
      </c>
      <c r="Q262" s="80">
        <v>1.04</v>
      </c>
      <c r="R262" s="80">
        <v>0</v>
      </c>
      <c r="S262" s="80">
        <v>0</v>
      </c>
      <c r="T262" s="80">
        <v>0.42</v>
      </c>
      <c r="U262" s="80">
        <v>1.1200000000000001</v>
      </c>
      <c r="V262" s="80">
        <v>164.85</v>
      </c>
      <c r="W262" s="80">
        <v>76.78</v>
      </c>
      <c r="X262" s="80">
        <v>58.42</v>
      </c>
      <c r="Y262" s="80">
        <v>23.69</v>
      </c>
      <c r="Z262" s="80">
        <v>127.5</v>
      </c>
      <c r="AA262" s="80">
        <v>0.62</v>
      </c>
      <c r="AB262" s="80">
        <v>29.4</v>
      </c>
      <c r="AC262" s="80">
        <v>20.16</v>
      </c>
      <c r="AD262" s="80">
        <v>53.2</v>
      </c>
      <c r="AE262" s="80">
        <v>0.93</v>
      </c>
      <c r="AF262" s="80">
        <v>0.03</v>
      </c>
      <c r="AG262" s="80">
        <v>0.11</v>
      </c>
      <c r="AH262" s="80">
        <v>0.56000000000000005</v>
      </c>
      <c r="AI262" s="80">
        <v>3.01</v>
      </c>
      <c r="AJ262" s="80">
        <v>7.0000000000000007E-2</v>
      </c>
      <c r="AK262" s="22">
        <v>0</v>
      </c>
      <c r="AL262" s="22">
        <v>483.75</v>
      </c>
      <c r="AM262" s="22">
        <v>390.11</v>
      </c>
      <c r="AN262" s="22">
        <v>725.5</v>
      </c>
      <c r="AO262" s="22">
        <v>489.02</v>
      </c>
      <c r="AP262" s="22">
        <v>214.17</v>
      </c>
      <c r="AQ262" s="22">
        <v>344.27</v>
      </c>
      <c r="AR262" s="22">
        <v>121.7</v>
      </c>
      <c r="AS262" s="22">
        <v>432.29</v>
      </c>
      <c r="AT262" s="22">
        <v>192.64</v>
      </c>
      <c r="AU262" s="22">
        <v>241.91</v>
      </c>
      <c r="AV262" s="22">
        <v>283.14</v>
      </c>
      <c r="AW262" s="22">
        <v>233.68</v>
      </c>
      <c r="AX262" s="22">
        <v>146.91999999999999</v>
      </c>
      <c r="AY262" s="22">
        <v>566.66999999999996</v>
      </c>
      <c r="AZ262" s="22">
        <v>0.92</v>
      </c>
      <c r="BA262" s="22">
        <v>150.1</v>
      </c>
      <c r="BB262" s="22">
        <v>185.31</v>
      </c>
      <c r="BC262" s="22">
        <v>428.2</v>
      </c>
      <c r="BD262" s="22">
        <v>92.82</v>
      </c>
      <c r="BE262" s="22">
        <v>0.08</v>
      </c>
      <c r="BF262" s="22">
        <v>0.04</v>
      </c>
      <c r="BG262" s="22">
        <v>0.02</v>
      </c>
      <c r="BH262" s="22">
        <v>0.05</v>
      </c>
      <c r="BI262" s="22">
        <v>0.05</v>
      </c>
      <c r="BJ262" s="22">
        <v>0.25</v>
      </c>
      <c r="BK262" s="22">
        <v>0</v>
      </c>
      <c r="BL262" s="22">
        <v>0.81</v>
      </c>
      <c r="BM262" s="22">
        <v>0</v>
      </c>
      <c r="BN262" s="22">
        <v>0.27</v>
      </c>
      <c r="BO262" s="22">
        <v>0</v>
      </c>
      <c r="BP262" s="22">
        <v>0.01</v>
      </c>
      <c r="BQ262" s="22">
        <v>0</v>
      </c>
      <c r="BR262" s="22">
        <v>0.05</v>
      </c>
      <c r="BS262" s="22">
        <v>7.0000000000000007E-2</v>
      </c>
      <c r="BT262" s="22">
        <v>0.95</v>
      </c>
      <c r="BU262" s="22">
        <v>0</v>
      </c>
      <c r="BV262" s="22">
        <v>0</v>
      </c>
      <c r="BW262" s="22">
        <v>0.94</v>
      </c>
      <c r="BX262" s="22">
        <v>0</v>
      </c>
      <c r="BY262" s="22">
        <v>0</v>
      </c>
      <c r="BZ262" s="22">
        <v>0</v>
      </c>
      <c r="CA262" s="22">
        <v>0</v>
      </c>
      <c r="CB262" s="22">
        <v>0</v>
      </c>
      <c r="CC262" s="22">
        <v>116.88</v>
      </c>
    </row>
    <row r="263" spans="2:81" x14ac:dyDescent="0.25">
      <c r="B263" s="77"/>
      <c r="C263" s="15" t="s">
        <v>95</v>
      </c>
      <c r="D263" s="78"/>
      <c r="E263" s="78"/>
      <c r="F263" s="78"/>
      <c r="G263" s="78"/>
      <c r="H263" s="78"/>
      <c r="I263" s="78"/>
      <c r="J263" s="78"/>
      <c r="K263" s="80">
        <v>1.04</v>
      </c>
      <c r="L263" s="80">
        <v>0</v>
      </c>
      <c r="M263" s="80">
        <v>0</v>
      </c>
      <c r="N263" s="80">
        <v>0</v>
      </c>
      <c r="O263" s="80">
        <v>11.1</v>
      </c>
      <c r="P263" s="80">
        <v>0</v>
      </c>
      <c r="Q263" s="80">
        <v>0</v>
      </c>
      <c r="R263" s="80">
        <v>0</v>
      </c>
      <c r="S263" s="80">
        <v>0</v>
      </c>
      <c r="T263" s="80">
        <v>0.08</v>
      </c>
      <c r="U263" s="80">
        <v>0.36</v>
      </c>
      <c r="V263" s="80">
        <v>26</v>
      </c>
      <c r="W263" s="80">
        <v>73</v>
      </c>
      <c r="X263" s="80">
        <v>61.4</v>
      </c>
      <c r="Y263" s="80">
        <v>6.8</v>
      </c>
      <c r="Z263" s="80">
        <v>43.8</v>
      </c>
      <c r="AA263" s="80">
        <v>0.04</v>
      </c>
      <c r="AB263" s="80">
        <v>8.4</v>
      </c>
      <c r="AC263" s="80">
        <v>6</v>
      </c>
      <c r="AD263" s="80">
        <v>9.4</v>
      </c>
      <c r="AE263" s="80">
        <v>0.04</v>
      </c>
      <c r="AF263" s="80">
        <v>0.01</v>
      </c>
      <c r="AG263" s="80">
        <v>0.08</v>
      </c>
      <c r="AH263" s="80">
        <v>0.04</v>
      </c>
      <c r="AI263" s="80">
        <v>0.36</v>
      </c>
      <c r="AJ263" s="80">
        <v>0.2</v>
      </c>
      <c r="AK263" s="22">
        <v>0</v>
      </c>
      <c r="AL263" s="22">
        <v>90.6</v>
      </c>
      <c r="AM263" s="22">
        <v>83.6</v>
      </c>
      <c r="AN263" s="22">
        <v>107.6</v>
      </c>
      <c r="AO263" s="22">
        <v>108</v>
      </c>
      <c r="AP263" s="22">
        <v>33</v>
      </c>
      <c r="AQ263" s="22">
        <v>60.8</v>
      </c>
      <c r="AR263" s="22">
        <v>19</v>
      </c>
      <c r="AS263" s="22">
        <v>64</v>
      </c>
      <c r="AT263" s="22">
        <v>47.2</v>
      </c>
      <c r="AU263" s="22">
        <v>48</v>
      </c>
      <c r="AV263" s="22">
        <v>106</v>
      </c>
      <c r="AW263" s="22">
        <v>34</v>
      </c>
      <c r="AX263" s="22">
        <v>28</v>
      </c>
      <c r="AY263" s="22">
        <v>318.2</v>
      </c>
      <c r="AZ263" s="22">
        <v>0</v>
      </c>
      <c r="BA263" s="22">
        <v>156</v>
      </c>
      <c r="BB263" s="22">
        <v>83.6</v>
      </c>
      <c r="BC263" s="22">
        <v>67.599999999999994</v>
      </c>
      <c r="BD263" s="22">
        <v>13.8</v>
      </c>
      <c r="BE263" s="22">
        <v>0</v>
      </c>
      <c r="BF263" s="22">
        <v>0</v>
      </c>
      <c r="BG263" s="22">
        <v>0</v>
      </c>
      <c r="BH263" s="22">
        <v>0</v>
      </c>
      <c r="BI263" s="22">
        <v>0</v>
      </c>
      <c r="BJ263" s="22">
        <v>0</v>
      </c>
      <c r="BK263" s="22">
        <v>0</v>
      </c>
      <c r="BL263" s="22">
        <v>0</v>
      </c>
      <c r="BM263" s="22">
        <v>0</v>
      </c>
      <c r="BN263" s="22">
        <v>0</v>
      </c>
      <c r="BO263" s="22">
        <v>0</v>
      </c>
      <c r="BP263" s="22">
        <v>0</v>
      </c>
      <c r="BQ263" s="22">
        <v>0</v>
      </c>
      <c r="BR263" s="22">
        <v>0</v>
      </c>
      <c r="BS263" s="22">
        <v>0</v>
      </c>
      <c r="BT263" s="22">
        <v>0.49</v>
      </c>
      <c r="BU263" s="22">
        <v>0</v>
      </c>
      <c r="BV263" s="22">
        <v>0</v>
      </c>
      <c r="BW263" s="22">
        <v>0.04</v>
      </c>
      <c r="BX263" s="22">
        <v>0.01</v>
      </c>
      <c r="BY263" s="22">
        <v>0.02</v>
      </c>
      <c r="BZ263" s="22">
        <v>0</v>
      </c>
      <c r="CA263" s="22">
        <v>0</v>
      </c>
      <c r="CB263" s="22">
        <v>0</v>
      </c>
      <c r="CC263" s="22">
        <v>5.32</v>
      </c>
    </row>
    <row r="264" spans="2:81" x14ac:dyDescent="0.25">
      <c r="B264" s="81" t="str">
        <f>"-"</f>
        <v>-</v>
      </c>
      <c r="C264" s="17" t="s">
        <v>159</v>
      </c>
      <c r="D264" s="82" t="str">
        <f>"100"</f>
        <v>100</v>
      </c>
      <c r="E264" s="82">
        <v>0.4</v>
      </c>
      <c r="F264" s="82">
        <v>0</v>
      </c>
      <c r="G264" s="82">
        <v>0.4</v>
      </c>
      <c r="H264" s="82">
        <v>0.4</v>
      </c>
      <c r="I264" s="82">
        <v>11.6</v>
      </c>
      <c r="J264" s="82">
        <v>48.68</v>
      </c>
      <c r="K264" s="80">
        <v>0</v>
      </c>
      <c r="L264" s="80">
        <v>0</v>
      </c>
      <c r="M264" s="80">
        <v>0</v>
      </c>
      <c r="N264" s="80">
        <v>0</v>
      </c>
      <c r="O264" s="80">
        <v>4.91</v>
      </c>
      <c r="P264" s="80">
        <v>0</v>
      </c>
      <c r="Q264" s="80">
        <v>0.04</v>
      </c>
      <c r="R264" s="80">
        <v>0</v>
      </c>
      <c r="S264" s="80">
        <v>0</v>
      </c>
      <c r="T264" s="80">
        <v>0</v>
      </c>
      <c r="U264" s="80">
        <v>0.03</v>
      </c>
      <c r="V264" s="80">
        <v>0.05</v>
      </c>
      <c r="W264" s="80">
        <v>0.15</v>
      </c>
      <c r="X264" s="80">
        <v>0.15</v>
      </c>
      <c r="Y264" s="80">
        <v>0</v>
      </c>
      <c r="Z264" s="80">
        <v>0</v>
      </c>
      <c r="AA264" s="80">
        <v>0.01</v>
      </c>
      <c r="AB264" s="80">
        <v>0</v>
      </c>
      <c r="AC264" s="80">
        <v>0</v>
      </c>
      <c r="AD264" s="80">
        <v>0</v>
      </c>
      <c r="AE264" s="80">
        <v>0</v>
      </c>
      <c r="AF264" s="80">
        <v>0</v>
      </c>
      <c r="AG264" s="80">
        <v>0</v>
      </c>
      <c r="AH264" s="80">
        <v>0</v>
      </c>
      <c r="AI264" s="80">
        <v>0</v>
      </c>
      <c r="AJ264" s="80">
        <v>0</v>
      </c>
      <c r="AK264" s="22">
        <v>0</v>
      </c>
      <c r="AL264" s="22">
        <v>0</v>
      </c>
      <c r="AM264" s="22">
        <v>0</v>
      </c>
      <c r="AN264" s="22">
        <v>0</v>
      </c>
      <c r="AO264" s="22">
        <v>0</v>
      </c>
      <c r="AP264" s="22">
        <v>0</v>
      </c>
      <c r="AQ264" s="22">
        <v>0</v>
      </c>
      <c r="AR264" s="22">
        <v>0</v>
      </c>
      <c r="AS264" s="22">
        <v>0</v>
      </c>
      <c r="AT264" s="22">
        <v>0</v>
      </c>
      <c r="AU264" s="22">
        <v>0</v>
      </c>
      <c r="AV264" s="22">
        <v>0</v>
      </c>
      <c r="AW264" s="22">
        <v>0</v>
      </c>
      <c r="AX264" s="22">
        <v>0</v>
      </c>
      <c r="AY264" s="22">
        <v>0</v>
      </c>
      <c r="AZ264" s="22">
        <v>0</v>
      </c>
      <c r="BA264" s="22">
        <v>0</v>
      </c>
      <c r="BB264" s="22">
        <v>0</v>
      </c>
      <c r="BC264" s="22">
        <v>0</v>
      </c>
      <c r="BD264" s="22">
        <v>0</v>
      </c>
      <c r="BE264" s="22">
        <v>0</v>
      </c>
      <c r="BF264" s="22">
        <v>0</v>
      </c>
      <c r="BG264" s="22">
        <v>0</v>
      </c>
      <c r="BH264" s="22">
        <v>0</v>
      </c>
      <c r="BI264" s="22">
        <v>0</v>
      </c>
      <c r="BJ264" s="22">
        <v>0</v>
      </c>
      <c r="BK264" s="22">
        <v>0</v>
      </c>
      <c r="BL264" s="22">
        <v>0</v>
      </c>
      <c r="BM264" s="22">
        <v>0</v>
      </c>
      <c r="BN264" s="22">
        <v>0</v>
      </c>
      <c r="BO264" s="22">
        <v>0</v>
      </c>
      <c r="BP264" s="22">
        <v>0</v>
      </c>
      <c r="BQ264" s="22">
        <v>0</v>
      </c>
      <c r="BR264" s="22">
        <v>0</v>
      </c>
      <c r="BS264" s="22">
        <v>0</v>
      </c>
      <c r="BT264" s="22">
        <v>0</v>
      </c>
      <c r="BU264" s="22">
        <v>0</v>
      </c>
      <c r="BV264" s="22">
        <v>0</v>
      </c>
      <c r="BW264" s="22">
        <v>0</v>
      </c>
      <c r="BX264" s="22">
        <v>0</v>
      </c>
      <c r="BY264" s="22">
        <v>0</v>
      </c>
      <c r="BZ264" s="22">
        <v>0</v>
      </c>
      <c r="CA264" s="22">
        <v>0</v>
      </c>
      <c r="CB264" s="22">
        <v>0</v>
      </c>
      <c r="CC264" s="22">
        <v>200.04</v>
      </c>
    </row>
    <row r="265" spans="2:81" x14ac:dyDescent="0.25">
      <c r="B265" s="83"/>
      <c r="C265" s="24" t="s">
        <v>97</v>
      </c>
      <c r="D265" s="84"/>
      <c r="E265" s="84">
        <v>0.4</v>
      </c>
      <c r="F265" s="84">
        <v>0</v>
      </c>
      <c r="G265" s="84">
        <v>0.4</v>
      </c>
      <c r="H265" s="84">
        <v>0.4</v>
      </c>
      <c r="I265" s="84">
        <v>11.6</v>
      </c>
      <c r="J265" s="84">
        <v>48.68</v>
      </c>
      <c r="K265" s="82">
        <v>0.2</v>
      </c>
      <c r="L265" s="82">
        <v>0</v>
      </c>
      <c r="M265" s="82">
        <v>0</v>
      </c>
      <c r="N265" s="82">
        <v>0</v>
      </c>
      <c r="O265" s="82">
        <v>1.32</v>
      </c>
      <c r="P265" s="82">
        <v>18.72</v>
      </c>
      <c r="Q265" s="82">
        <v>1.28</v>
      </c>
      <c r="R265" s="82">
        <v>0</v>
      </c>
      <c r="S265" s="82">
        <v>0</v>
      </c>
      <c r="T265" s="82">
        <v>0.12</v>
      </c>
      <c r="U265" s="82">
        <v>0.64</v>
      </c>
      <c r="V265" s="82">
        <v>171.6</v>
      </c>
      <c r="W265" s="82">
        <v>52.4</v>
      </c>
      <c r="X265" s="82">
        <v>8.8000000000000007</v>
      </c>
      <c r="Y265" s="82">
        <v>13.2</v>
      </c>
      <c r="Z265" s="82">
        <v>34</v>
      </c>
      <c r="AA265" s="82">
        <v>0.8</v>
      </c>
      <c r="AB265" s="82">
        <v>0</v>
      </c>
      <c r="AC265" s="82">
        <v>0</v>
      </c>
      <c r="AD265" s="82">
        <v>0</v>
      </c>
      <c r="AE265" s="82">
        <v>0.68</v>
      </c>
      <c r="AF265" s="82">
        <v>0.06</v>
      </c>
      <c r="AG265" s="82">
        <v>0.02</v>
      </c>
      <c r="AH265" s="82">
        <v>0.64</v>
      </c>
      <c r="AI265" s="82">
        <v>1.2</v>
      </c>
      <c r="AJ265" s="82">
        <v>0</v>
      </c>
      <c r="AK265" s="13">
        <v>0</v>
      </c>
      <c r="AL265" s="13">
        <v>148.80000000000001</v>
      </c>
      <c r="AM265" s="13">
        <v>154.4</v>
      </c>
      <c r="AN265" s="13">
        <v>236.4</v>
      </c>
      <c r="AO265" s="13">
        <v>79.599999999999994</v>
      </c>
      <c r="AP265" s="13">
        <v>46.8</v>
      </c>
      <c r="AQ265" s="13">
        <v>93.6</v>
      </c>
      <c r="AR265" s="13">
        <v>35.200000000000003</v>
      </c>
      <c r="AS265" s="13">
        <v>168</v>
      </c>
      <c r="AT265" s="13">
        <v>104.4</v>
      </c>
      <c r="AU265" s="13">
        <v>145.19999999999999</v>
      </c>
      <c r="AV265" s="13">
        <v>120.4</v>
      </c>
      <c r="AW265" s="13">
        <v>64.400000000000006</v>
      </c>
      <c r="AX265" s="13">
        <v>112</v>
      </c>
      <c r="AY265" s="13">
        <v>930</v>
      </c>
      <c r="AZ265" s="13">
        <v>0</v>
      </c>
      <c r="BA265" s="13">
        <v>302.8</v>
      </c>
      <c r="BB265" s="13">
        <v>132.4</v>
      </c>
      <c r="BC265" s="13">
        <v>88.8</v>
      </c>
      <c r="BD265" s="13">
        <v>69.2</v>
      </c>
      <c r="BE265" s="13">
        <v>0</v>
      </c>
      <c r="BF265" s="13">
        <v>0</v>
      </c>
      <c r="BG265" s="13">
        <v>0</v>
      </c>
      <c r="BH265" s="13">
        <v>0</v>
      </c>
      <c r="BI265" s="13">
        <v>0</v>
      </c>
      <c r="BJ265" s="13">
        <v>0.01</v>
      </c>
      <c r="BK265" s="13">
        <v>0</v>
      </c>
      <c r="BL265" s="13">
        <v>0.13</v>
      </c>
      <c r="BM265" s="13">
        <v>0</v>
      </c>
      <c r="BN265" s="13">
        <v>0.06</v>
      </c>
      <c r="BO265" s="13">
        <v>0</v>
      </c>
      <c r="BP265" s="13">
        <v>0</v>
      </c>
      <c r="BQ265" s="13">
        <v>0</v>
      </c>
      <c r="BR265" s="13">
        <v>0</v>
      </c>
      <c r="BS265" s="13">
        <v>0</v>
      </c>
      <c r="BT265" s="13">
        <v>0.47</v>
      </c>
      <c r="BU265" s="13">
        <v>0</v>
      </c>
      <c r="BV265" s="13">
        <v>0</v>
      </c>
      <c r="BW265" s="13">
        <v>0.35</v>
      </c>
      <c r="BX265" s="13">
        <v>0.01</v>
      </c>
      <c r="BY265" s="13">
        <v>0</v>
      </c>
      <c r="BZ265" s="13">
        <v>0</v>
      </c>
      <c r="CA265" s="13">
        <v>0</v>
      </c>
      <c r="CB265" s="13">
        <v>0</v>
      </c>
      <c r="CC265" s="13">
        <v>13.64</v>
      </c>
    </row>
    <row r="266" spans="2:81" x14ac:dyDescent="0.25">
      <c r="B266" s="77"/>
      <c r="C266" s="15" t="s">
        <v>98</v>
      </c>
      <c r="D266" s="78"/>
      <c r="E266" s="78"/>
      <c r="F266" s="78"/>
      <c r="G266" s="78"/>
      <c r="H266" s="78"/>
      <c r="I266" s="78"/>
      <c r="J266" s="78"/>
      <c r="K266" s="84">
        <v>5.22</v>
      </c>
      <c r="L266" s="84">
        <v>0.99</v>
      </c>
      <c r="M266" s="84">
        <v>0</v>
      </c>
      <c r="N266" s="84">
        <v>0</v>
      </c>
      <c r="O266" s="84">
        <v>24.97</v>
      </c>
      <c r="P266" s="84">
        <v>44.07</v>
      </c>
      <c r="Q266" s="84">
        <v>2.37</v>
      </c>
      <c r="R266" s="84">
        <v>0</v>
      </c>
      <c r="S266" s="84">
        <v>0</v>
      </c>
      <c r="T266" s="84">
        <v>0.62</v>
      </c>
      <c r="U266" s="84">
        <v>2.15</v>
      </c>
      <c r="V266" s="84">
        <v>362.5</v>
      </c>
      <c r="W266" s="84">
        <v>202.33</v>
      </c>
      <c r="X266" s="84">
        <v>128.77000000000001</v>
      </c>
      <c r="Y266" s="84">
        <v>43.69</v>
      </c>
      <c r="Z266" s="84">
        <v>205.3</v>
      </c>
      <c r="AA266" s="84">
        <v>1.48</v>
      </c>
      <c r="AB266" s="84">
        <v>37.799999999999997</v>
      </c>
      <c r="AC266" s="84">
        <v>26.16</v>
      </c>
      <c r="AD266" s="84">
        <v>62.6</v>
      </c>
      <c r="AE266" s="84">
        <v>1.65</v>
      </c>
      <c r="AF266" s="84">
        <v>0.11</v>
      </c>
      <c r="AG266" s="84">
        <v>0.21</v>
      </c>
      <c r="AH266" s="84">
        <v>1.24</v>
      </c>
      <c r="AI266" s="84">
        <v>4.57</v>
      </c>
      <c r="AJ266" s="84">
        <v>0.27</v>
      </c>
      <c r="AK266" s="26">
        <v>0</v>
      </c>
      <c r="AL266" s="26">
        <v>723.15</v>
      </c>
      <c r="AM266" s="26">
        <v>628.11</v>
      </c>
      <c r="AN266" s="26">
        <v>1069.5</v>
      </c>
      <c r="AO266" s="26">
        <v>676.62</v>
      </c>
      <c r="AP266" s="26">
        <v>293.97000000000003</v>
      </c>
      <c r="AQ266" s="26">
        <v>498.67</v>
      </c>
      <c r="AR266" s="26">
        <v>175.9</v>
      </c>
      <c r="AS266" s="26">
        <v>664.29</v>
      </c>
      <c r="AT266" s="26">
        <v>344.24</v>
      </c>
      <c r="AU266" s="26">
        <v>435.11</v>
      </c>
      <c r="AV266" s="26">
        <v>509.54</v>
      </c>
      <c r="AW266" s="26">
        <v>332.08</v>
      </c>
      <c r="AX266" s="26">
        <v>286.92</v>
      </c>
      <c r="AY266" s="26">
        <v>1814.87</v>
      </c>
      <c r="AZ266" s="26">
        <v>0.92</v>
      </c>
      <c r="BA266" s="26">
        <v>608.9</v>
      </c>
      <c r="BB266" s="26">
        <v>401.31</v>
      </c>
      <c r="BC266" s="26">
        <v>584.6</v>
      </c>
      <c r="BD266" s="26">
        <v>175.82</v>
      </c>
      <c r="BE266" s="26">
        <v>0.08</v>
      </c>
      <c r="BF266" s="26">
        <v>0.04</v>
      </c>
      <c r="BG266" s="26">
        <v>0.02</v>
      </c>
      <c r="BH266" s="26">
        <v>0.05</v>
      </c>
      <c r="BI266" s="26">
        <v>0.06</v>
      </c>
      <c r="BJ266" s="26">
        <v>0.26</v>
      </c>
      <c r="BK266" s="26">
        <v>0</v>
      </c>
      <c r="BL266" s="26">
        <v>0.95</v>
      </c>
      <c r="BM266" s="26">
        <v>0</v>
      </c>
      <c r="BN266" s="26">
        <v>0.33</v>
      </c>
      <c r="BO266" s="26">
        <v>0.01</v>
      </c>
      <c r="BP266" s="26">
        <v>0.01</v>
      </c>
      <c r="BQ266" s="26">
        <v>0</v>
      </c>
      <c r="BR266" s="26">
        <v>0.05</v>
      </c>
      <c r="BS266" s="26">
        <v>0.08</v>
      </c>
      <c r="BT266" s="26">
        <v>1.91</v>
      </c>
      <c r="BU266" s="26">
        <v>0</v>
      </c>
      <c r="BV266" s="26">
        <v>0</v>
      </c>
      <c r="BW266" s="26">
        <v>1.33</v>
      </c>
      <c r="BX266" s="26">
        <v>0.02</v>
      </c>
      <c r="BY266" s="26">
        <v>0.02</v>
      </c>
      <c r="BZ266" s="26">
        <v>0</v>
      </c>
      <c r="CA266" s="26">
        <v>0</v>
      </c>
      <c r="CB266" s="26">
        <v>0</v>
      </c>
      <c r="CC266" s="26">
        <v>335.88</v>
      </c>
    </row>
    <row r="267" spans="2:81" ht="31.5" x14ac:dyDescent="0.25">
      <c r="B267" s="79" t="str">
        <f>"32/1"</f>
        <v>32/1</v>
      </c>
      <c r="C267" s="20" t="s">
        <v>160</v>
      </c>
      <c r="D267" s="80" t="str">
        <f>"50"</f>
        <v>50</v>
      </c>
      <c r="E267" s="80">
        <v>0.69</v>
      </c>
      <c r="F267" s="80">
        <v>0</v>
      </c>
      <c r="G267" s="80">
        <v>2.98</v>
      </c>
      <c r="H267" s="80">
        <v>2.98</v>
      </c>
      <c r="I267" s="80">
        <v>4.51</v>
      </c>
      <c r="J267" s="80">
        <v>44.932072920000003</v>
      </c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78"/>
      <c r="AE267" s="78"/>
      <c r="AF267" s="78"/>
      <c r="AG267" s="78"/>
      <c r="AH267" s="78"/>
      <c r="AI267" s="78"/>
      <c r="AJ267" s="78"/>
    </row>
    <row r="268" spans="2:81" x14ac:dyDescent="0.25">
      <c r="B268" s="79" t="str">
        <f>"11/2"</f>
        <v>11/2</v>
      </c>
      <c r="C268" s="20" t="s">
        <v>199</v>
      </c>
      <c r="D268" s="80" t="str">
        <f>"200"</f>
        <v>200</v>
      </c>
      <c r="E268" s="80">
        <v>1.97</v>
      </c>
      <c r="F268" s="80">
        <v>0</v>
      </c>
      <c r="G268" s="80">
        <v>4.34</v>
      </c>
      <c r="H268" s="80">
        <v>4.33</v>
      </c>
      <c r="I268" s="80">
        <v>15.02</v>
      </c>
      <c r="J268" s="80">
        <v>104.93762</v>
      </c>
      <c r="K268" s="82">
        <v>0</v>
      </c>
      <c r="L268" s="82">
        <v>0</v>
      </c>
      <c r="M268" s="82">
        <v>0</v>
      </c>
      <c r="N268" s="82">
        <v>0</v>
      </c>
      <c r="O268" s="82">
        <v>9.9</v>
      </c>
      <c r="P268" s="82">
        <v>0.2</v>
      </c>
      <c r="Q268" s="82">
        <v>0.2</v>
      </c>
      <c r="R268" s="82">
        <v>0</v>
      </c>
      <c r="S268" s="82">
        <v>0</v>
      </c>
      <c r="T268" s="82">
        <v>0.5</v>
      </c>
      <c r="U268" s="82">
        <v>0.3</v>
      </c>
      <c r="V268" s="82">
        <v>6</v>
      </c>
      <c r="W268" s="82">
        <v>120</v>
      </c>
      <c r="X268" s="82">
        <v>7</v>
      </c>
      <c r="Y268" s="82">
        <v>4</v>
      </c>
      <c r="Z268" s="82">
        <v>7</v>
      </c>
      <c r="AA268" s="82">
        <v>1.4</v>
      </c>
      <c r="AB268" s="82">
        <v>0</v>
      </c>
      <c r="AC268" s="82">
        <v>0</v>
      </c>
      <c r="AD268" s="82">
        <v>0</v>
      </c>
      <c r="AE268" s="82">
        <v>0.1</v>
      </c>
      <c r="AF268" s="82">
        <v>0.01</v>
      </c>
      <c r="AG268" s="82">
        <v>0.01</v>
      </c>
      <c r="AH268" s="82">
        <v>0.1</v>
      </c>
      <c r="AI268" s="82">
        <v>0.2</v>
      </c>
      <c r="AJ268" s="82">
        <v>2</v>
      </c>
      <c r="AK268" s="13">
        <v>0.2</v>
      </c>
      <c r="AL268" s="13">
        <v>8</v>
      </c>
      <c r="AM268" s="13">
        <v>10</v>
      </c>
      <c r="AN268" s="13">
        <v>14</v>
      </c>
      <c r="AO268" s="13">
        <v>14</v>
      </c>
      <c r="AP268" s="13">
        <v>2</v>
      </c>
      <c r="AQ268" s="13">
        <v>8</v>
      </c>
      <c r="AR268" s="13">
        <v>2</v>
      </c>
      <c r="AS268" s="13">
        <v>7</v>
      </c>
      <c r="AT268" s="13">
        <v>13</v>
      </c>
      <c r="AU268" s="13">
        <v>8</v>
      </c>
      <c r="AV268" s="13">
        <v>58</v>
      </c>
      <c r="AW268" s="13">
        <v>5</v>
      </c>
      <c r="AX268" s="13">
        <v>11</v>
      </c>
      <c r="AY268" s="13">
        <v>32</v>
      </c>
      <c r="AZ268" s="13">
        <v>0</v>
      </c>
      <c r="BA268" s="13">
        <v>10</v>
      </c>
      <c r="BB268" s="13">
        <v>12</v>
      </c>
      <c r="BC268" s="13">
        <v>5</v>
      </c>
      <c r="BD268" s="13">
        <v>4</v>
      </c>
      <c r="BE268" s="13">
        <v>0</v>
      </c>
      <c r="BF268" s="13">
        <v>0</v>
      </c>
      <c r="BG268" s="13">
        <v>0</v>
      </c>
      <c r="BH268" s="13">
        <v>0</v>
      </c>
      <c r="BI268" s="13">
        <v>0</v>
      </c>
      <c r="BJ268" s="13">
        <v>0</v>
      </c>
      <c r="BK268" s="13">
        <v>0</v>
      </c>
      <c r="BL268" s="13">
        <v>0</v>
      </c>
      <c r="BM268" s="13">
        <v>0</v>
      </c>
      <c r="BN268" s="13">
        <v>0</v>
      </c>
      <c r="BO268" s="13">
        <v>0</v>
      </c>
      <c r="BP268" s="13">
        <v>0</v>
      </c>
      <c r="BQ268" s="13">
        <v>0</v>
      </c>
      <c r="BR268" s="13">
        <v>0</v>
      </c>
      <c r="BS268" s="13">
        <v>0</v>
      </c>
      <c r="BT268" s="13">
        <v>0</v>
      </c>
      <c r="BU268" s="13">
        <v>0</v>
      </c>
      <c r="BV268" s="13">
        <v>0</v>
      </c>
      <c r="BW268" s="13">
        <v>0</v>
      </c>
      <c r="BX268" s="13">
        <v>0</v>
      </c>
      <c r="BY268" s="13">
        <v>0</v>
      </c>
      <c r="BZ268" s="13">
        <v>0</v>
      </c>
      <c r="CA268" s="13">
        <v>0</v>
      </c>
      <c r="CB268" s="13">
        <v>0</v>
      </c>
      <c r="CC268" s="13">
        <v>88.1</v>
      </c>
    </row>
    <row r="269" spans="2:81" x14ac:dyDescent="0.25">
      <c r="B269" s="79" t="str">
        <f>"5/9"</f>
        <v>5/9</v>
      </c>
      <c r="C269" s="20" t="s">
        <v>101</v>
      </c>
      <c r="D269" s="80" t="str">
        <f>"50"</f>
        <v>50</v>
      </c>
      <c r="E269" s="80">
        <v>7.42</v>
      </c>
      <c r="F269" s="80">
        <v>6.74</v>
      </c>
      <c r="G269" s="80">
        <v>6.22</v>
      </c>
      <c r="H269" s="80">
        <v>0.81</v>
      </c>
      <c r="I269" s="80">
        <v>4.6399999999999997</v>
      </c>
      <c r="J269" s="80">
        <v>104.347605</v>
      </c>
      <c r="K269" s="84">
        <v>0</v>
      </c>
      <c r="L269" s="84">
        <v>0</v>
      </c>
      <c r="M269" s="84">
        <v>0</v>
      </c>
      <c r="N269" s="84">
        <v>0</v>
      </c>
      <c r="O269" s="84">
        <v>9.9</v>
      </c>
      <c r="P269" s="84">
        <v>0.2</v>
      </c>
      <c r="Q269" s="84">
        <v>0.2</v>
      </c>
      <c r="R269" s="84">
        <v>0</v>
      </c>
      <c r="S269" s="84">
        <v>0</v>
      </c>
      <c r="T269" s="84">
        <v>0.5</v>
      </c>
      <c r="U269" s="84">
        <v>0.3</v>
      </c>
      <c r="V269" s="84">
        <v>6</v>
      </c>
      <c r="W269" s="84">
        <v>120</v>
      </c>
      <c r="X269" s="84">
        <v>7</v>
      </c>
      <c r="Y269" s="84">
        <v>4</v>
      </c>
      <c r="Z269" s="84">
        <v>7</v>
      </c>
      <c r="AA269" s="84">
        <v>1.4</v>
      </c>
      <c r="AB269" s="84">
        <v>0</v>
      </c>
      <c r="AC269" s="84">
        <v>0</v>
      </c>
      <c r="AD269" s="84">
        <v>0</v>
      </c>
      <c r="AE269" s="84">
        <v>0.1</v>
      </c>
      <c r="AF269" s="84">
        <v>0.01</v>
      </c>
      <c r="AG269" s="84">
        <v>0.01</v>
      </c>
      <c r="AH269" s="84">
        <v>0.1</v>
      </c>
      <c r="AI269" s="84">
        <v>0.2</v>
      </c>
      <c r="AJ269" s="84">
        <v>2</v>
      </c>
      <c r="AK269" s="26">
        <v>0.2</v>
      </c>
      <c r="AL269" s="26">
        <v>8</v>
      </c>
      <c r="AM269" s="26">
        <v>10</v>
      </c>
      <c r="AN269" s="26">
        <v>14</v>
      </c>
      <c r="AO269" s="26">
        <v>14</v>
      </c>
      <c r="AP269" s="26">
        <v>2</v>
      </c>
      <c r="AQ269" s="26">
        <v>8</v>
      </c>
      <c r="AR269" s="26">
        <v>2</v>
      </c>
      <c r="AS269" s="26">
        <v>7</v>
      </c>
      <c r="AT269" s="26">
        <v>13</v>
      </c>
      <c r="AU269" s="26">
        <v>8</v>
      </c>
      <c r="AV269" s="26">
        <v>58</v>
      </c>
      <c r="AW269" s="26">
        <v>5</v>
      </c>
      <c r="AX269" s="26">
        <v>11</v>
      </c>
      <c r="AY269" s="26">
        <v>32</v>
      </c>
      <c r="AZ269" s="26">
        <v>0</v>
      </c>
      <c r="BA269" s="26">
        <v>10</v>
      </c>
      <c r="BB269" s="26">
        <v>12</v>
      </c>
      <c r="BC269" s="26">
        <v>5</v>
      </c>
      <c r="BD269" s="26">
        <v>4</v>
      </c>
      <c r="BE269" s="26">
        <v>0</v>
      </c>
      <c r="BF269" s="26">
        <v>0</v>
      </c>
      <c r="BG269" s="26">
        <v>0</v>
      </c>
      <c r="BH269" s="26">
        <v>0</v>
      </c>
      <c r="BI269" s="26">
        <v>0</v>
      </c>
      <c r="BJ269" s="26">
        <v>0</v>
      </c>
      <c r="BK269" s="26">
        <v>0</v>
      </c>
      <c r="BL269" s="26">
        <v>0</v>
      </c>
      <c r="BM269" s="26">
        <v>0</v>
      </c>
      <c r="BN269" s="26">
        <v>0</v>
      </c>
      <c r="BO269" s="26">
        <v>0</v>
      </c>
      <c r="BP269" s="26">
        <v>0</v>
      </c>
      <c r="BQ269" s="26">
        <v>0</v>
      </c>
      <c r="BR269" s="26">
        <v>0</v>
      </c>
      <c r="BS269" s="26">
        <v>0</v>
      </c>
      <c r="BT269" s="26">
        <v>0</v>
      </c>
      <c r="BU269" s="26">
        <v>0</v>
      </c>
      <c r="BV269" s="26">
        <v>0</v>
      </c>
      <c r="BW269" s="26">
        <v>0</v>
      </c>
      <c r="BX269" s="26">
        <v>0</v>
      </c>
      <c r="BY269" s="26">
        <v>0</v>
      </c>
      <c r="BZ269" s="26">
        <v>0</v>
      </c>
      <c r="CA269" s="26">
        <v>0</v>
      </c>
      <c r="CB269" s="26">
        <v>0</v>
      </c>
      <c r="CC269" s="26">
        <v>88.1</v>
      </c>
    </row>
    <row r="270" spans="2:81" x14ac:dyDescent="0.25">
      <c r="B270" s="79" t="str">
        <f>"8/11"</f>
        <v>8/11</v>
      </c>
      <c r="C270" s="20" t="s">
        <v>102</v>
      </c>
      <c r="D270" s="80" t="str">
        <f>"40"</f>
        <v>40</v>
      </c>
      <c r="E270" s="80">
        <v>0.39</v>
      </c>
      <c r="F270" s="80">
        <v>0</v>
      </c>
      <c r="G270" s="80">
        <v>1.48</v>
      </c>
      <c r="H270" s="80">
        <v>1.77</v>
      </c>
      <c r="I270" s="80">
        <v>2.86</v>
      </c>
      <c r="J270" s="80">
        <v>25.632188095671996</v>
      </c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78"/>
      <c r="AE270" s="78"/>
      <c r="AF270" s="78"/>
      <c r="AG270" s="78"/>
      <c r="AH270" s="78"/>
      <c r="AI270" s="78"/>
      <c r="AJ270" s="78"/>
    </row>
    <row r="271" spans="2:81" x14ac:dyDescent="0.25">
      <c r="B271" s="79" t="str">
        <f>"3/3"</f>
        <v>3/3</v>
      </c>
      <c r="C271" s="20" t="s">
        <v>171</v>
      </c>
      <c r="D271" s="80" t="str">
        <f>"160"</f>
        <v>160</v>
      </c>
      <c r="E271" s="80">
        <v>3.32</v>
      </c>
      <c r="F271" s="80">
        <v>0.57999999999999996</v>
      </c>
      <c r="G271" s="80">
        <v>3.91</v>
      </c>
      <c r="H271" s="80">
        <v>0.55000000000000004</v>
      </c>
      <c r="I271" s="80">
        <v>23.55</v>
      </c>
      <c r="J271" s="80">
        <v>141.42475999999999</v>
      </c>
      <c r="K271" s="80">
        <v>0.88</v>
      </c>
      <c r="L271" s="80">
        <v>2.6</v>
      </c>
      <c r="M271" s="80">
        <v>0</v>
      </c>
      <c r="N271" s="80">
        <v>0</v>
      </c>
      <c r="O271" s="80">
        <v>4.41</v>
      </c>
      <c r="P271" s="80">
        <v>4.03</v>
      </c>
      <c r="Q271" s="80">
        <v>1.73</v>
      </c>
      <c r="R271" s="80">
        <v>0</v>
      </c>
      <c r="S271" s="80">
        <v>0</v>
      </c>
      <c r="T271" s="80">
        <v>0.22</v>
      </c>
      <c r="U271" s="80">
        <v>1.23</v>
      </c>
      <c r="V271" s="80">
        <v>174.54</v>
      </c>
      <c r="W271" s="80">
        <v>271.77999999999997</v>
      </c>
      <c r="X271" s="80">
        <v>30.79</v>
      </c>
      <c r="Y271" s="80">
        <v>16.850000000000001</v>
      </c>
      <c r="Z271" s="80">
        <v>37.5</v>
      </c>
      <c r="AA271" s="80">
        <v>0.73</v>
      </c>
      <c r="AB271" s="80">
        <v>2.4</v>
      </c>
      <c r="AC271" s="80">
        <v>779.52</v>
      </c>
      <c r="AD271" s="80">
        <v>166.32</v>
      </c>
      <c r="AE271" s="80">
        <v>1.92</v>
      </c>
      <c r="AF271" s="80">
        <v>0.04</v>
      </c>
      <c r="AG271" s="80">
        <v>0.04</v>
      </c>
      <c r="AH271" s="80">
        <v>0.52</v>
      </c>
      <c r="AI271" s="80">
        <v>0.94</v>
      </c>
      <c r="AJ271" s="80">
        <v>8.65</v>
      </c>
      <c r="AK271" s="22">
        <v>0</v>
      </c>
      <c r="AL271" s="22">
        <v>85.11</v>
      </c>
      <c r="AM271" s="22">
        <v>76.22</v>
      </c>
      <c r="AN271" s="22">
        <v>124.53</v>
      </c>
      <c r="AO271" s="22">
        <v>120.81</v>
      </c>
      <c r="AP271" s="22">
        <v>35.93</v>
      </c>
      <c r="AQ271" s="22">
        <v>73.569999999999993</v>
      </c>
      <c r="AR271" s="22">
        <v>20.76</v>
      </c>
      <c r="AS271" s="22">
        <v>76.63</v>
      </c>
      <c r="AT271" s="22">
        <v>94.45</v>
      </c>
      <c r="AU271" s="22">
        <v>123.45</v>
      </c>
      <c r="AV271" s="22">
        <v>227.03</v>
      </c>
      <c r="AW271" s="22">
        <v>46.03</v>
      </c>
      <c r="AX271" s="22">
        <v>76.25</v>
      </c>
      <c r="AY271" s="22">
        <v>385.93</v>
      </c>
      <c r="AZ271" s="22">
        <v>0</v>
      </c>
      <c r="BA271" s="22">
        <v>86.78</v>
      </c>
      <c r="BB271" s="22">
        <v>82.08</v>
      </c>
      <c r="BC271" s="22">
        <v>64.3</v>
      </c>
      <c r="BD271" s="22">
        <v>27.64</v>
      </c>
      <c r="BE271" s="22">
        <v>0</v>
      </c>
      <c r="BF271" s="22">
        <v>0</v>
      </c>
      <c r="BG271" s="22">
        <v>0</v>
      </c>
      <c r="BH271" s="22">
        <v>0</v>
      </c>
      <c r="BI271" s="22">
        <v>0</v>
      </c>
      <c r="BJ271" s="22">
        <v>0</v>
      </c>
      <c r="BK271" s="22">
        <v>0</v>
      </c>
      <c r="BL271" s="22">
        <v>0.24</v>
      </c>
      <c r="BM271" s="22">
        <v>0</v>
      </c>
      <c r="BN271" s="22">
        <v>0.15</v>
      </c>
      <c r="BO271" s="22">
        <v>0.01</v>
      </c>
      <c r="BP271" s="22">
        <v>0.02</v>
      </c>
      <c r="BQ271" s="22">
        <v>0</v>
      </c>
      <c r="BR271" s="22">
        <v>0</v>
      </c>
      <c r="BS271" s="22">
        <v>0</v>
      </c>
      <c r="BT271" s="22">
        <v>0.87</v>
      </c>
      <c r="BU271" s="22">
        <v>0</v>
      </c>
      <c r="BV271" s="22">
        <v>0</v>
      </c>
      <c r="BW271" s="22">
        <v>2.39</v>
      </c>
      <c r="BX271" s="22">
        <v>0</v>
      </c>
      <c r="BY271" s="22">
        <v>0</v>
      </c>
      <c r="BZ271" s="22">
        <v>0</v>
      </c>
      <c r="CA271" s="22">
        <v>0</v>
      </c>
      <c r="CB271" s="22">
        <v>0</v>
      </c>
      <c r="CC271" s="22">
        <v>239.15</v>
      </c>
    </row>
    <row r="272" spans="2:81" x14ac:dyDescent="0.25">
      <c r="B272" s="79" t="str">
        <f>"37/10"</f>
        <v>37/10</v>
      </c>
      <c r="C272" s="20" t="s">
        <v>200</v>
      </c>
      <c r="D272" s="80" t="str">
        <f>"180"</f>
        <v>180</v>
      </c>
      <c r="E272" s="80">
        <v>0.21</v>
      </c>
      <c r="F272" s="80">
        <v>0</v>
      </c>
      <c r="G272" s="80">
        <v>0.09</v>
      </c>
      <c r="H272" s="80">
        <v>0.09</v>
      </c>
      <c r="I272" s="80">
        <v>13.14</v>
      </c>
      <c r="J272" s="80">
        <v>50.161508999999995</v>
      </c>
      <c r="K272" s="80">
        <v>7.27</v>
      </c>
      <c r="L272" s="80">
        <v>0.03</v>
      </c>
      <c r="M272" s="80">
        <v>0</v>
      </c>
      <c r="N272" s="80">
        <v>0</v>
      </c>
      <c r="O272" s="80">
        <v>0.9</v>
      </c>
      <c r="P272" s="80">
        <v>2.39</v>
      </c>
      <c r="Q272" s="80">
        <v>0.44</v>
      </c>
      <c r="R272" s="80">
        <v>0</v>
      </c>
      <c r="S272" s="80">
        <v>0</v>
      </c>
      <c r="T272" s="80">
        <v>0.02</v>
      </c>
      <c r="U272" s="80">
        <v>1</v>
      </c>
      <c r="V272" s="80">
        <v>160.27000000000001</v>
      </c>
      <c r="W272" s="80">
        <v>173.56</v>
      </c>
      <c r="X272" s="80">
        <v>8.9600000000000009</v>
      </c>
      <c r="Y272" s="80">
        <v>14.77</v>
      </c>
      <c r="Z272" s="80">
        <v>96.54</v>
      </c>
      <c r="AA272" s="80">
        <v>1.04</v>
      </c>
      <c r="AB272" s="80">
        <v>4.76</v>
      </c>
      <c r="AC272" s="80">
        <v>3.57</v>
      </c>
      <c r="AD272" s="80">
        <v>6.3</v>
      </c>
      <c r="AE272" s="80">
        <v>0.31</v>
      </c>
      <c r="AF272" s="80">
        <v>0.21</v>
      </c>
      <c r="AG272" s="80">
        <v>7.0000000000000007E-2</v>
      </c>
      <c r="AH272" s="80">
        <v>1.29</v>
      </c>
      <c r="AI272" s="80">
        <v>3.41</v>
      </c>
      <c r="AJ272" s="80">
        <v>0.32</v>
      </c>
      <c r="AK272" s="22">
        <v>0</v>
      </c>
      <c r="AL272" s="22">
        <v>458.31</v>
      </c>
      <c r="AM272" s="22">
        <v>391.5</v>
      </c>
      <c r="AN272" s="22">
        <v>599.17999999999995</v>
      </c>
      <c r="AO272" s="22">
        <v>668.06</v>
      </c>
      <c r="AP272" s="22">
        <v>187.26</v>
      </c>
      <c r="AQ272" s="22">
        <v>358.9</v>
      </c>
      <c r="AR272" s="22">
        <v>105.51</v>
      </c>
      <c r="AS272" s="22">
        <v>325.75</v>
      </c>
      <c r="AT272" s="22">
        <v>422.69</v>
      </c>
      <c r="AU272" s="22">
        <v>481.29</v>
      </c>
      <c r="AV272" s="22">
        <v>715.37</v>
      </c>
      <c r="AW272" s="22">
        <v>313.02999999999997</v>
      </c>
      <c r="AX272" s="22">
        <v>381.7</v>
      </c>
      <c r="AY272" s="22">
        <v>1287.49</v>
      </c>
      <c r="AZ272" s="22">
        <v>90.44</v>
      </c>
      <c r="BA272" s="22">
        <v>378.69</v>
      </c>
      <c r="BB272" s="22">
        <v>342.4</v>
      </c>
      <c r="BC272" s="22">
        <v>285.51</v>
      </c>
      <c r="BD272" s="22">
        <v>104.14</v>
      </c>
      <c r="BE272" s="22">
        <v>0.04</v>
      </c>
      <c r="BF272" s="22">
        <v>0.02</v>
      </c>
      <c r="BG272" s="22">
        <v>0.01</v>
      </c>
      <c r="BH272" s="22">
        <v>0.02</v>
      </c>
      <c r="BI272" s="22">
        <v>0.02</v>
      </c>
      <c r="BJ272" s="22">
        <v>0.11</v>
      </c>
      <c r="BK272" s="22">
        <v>0</v>
      </c>
      <c r="BL272" s="22">
        <v>0.3</v>
      </c>
      <c r="BM272" s="22">
        <v>0</v>
      </c>
      <c r="BN272" s="22">
        <v>0.09</v>
      </c>
      <c r="BO272" s="22">
        <v>0</v>
      </c>
      <c r="BP272" s="22">
        <v>0</v>
      </c>
      <c r="BQ272" s="22">
        <v>0</v>
      </c>
      <c r="BR272" s="22">
        <v>0.02</v>
      </c>
      <c r="BS272" s="22">
        <v>0.03</v>
      </c>
      <c r="BT272" s="22">
        <v>0.25</v>
      </c>
      <c r="BU272" s="22">
        <v>0</v>
      </c>
      <c r="BV272" s="22">
        <v>0</v>
      </c>
      <c r="BW272" s="22">
        <v>0.03</v>
      </c>
      <c r="BX272" s="22">
        <v>0</v>
      </c>
      <c r="BY272" s="22">
        <v>0</v>
      </c>
      <c r="BZ272" s="22">
        <v>0</v>
      </c>
      <c r="CA272" s="22">
        <v>0</v>
      </c>
      <c r="CB272" s="22">
        <v>0</v>
      </c>
      <c r="CC272" s="22">
        <v>80.709999999999994</v>
      </c>
    </row>
    <row r="273" spans="2:81" x14ac:dyDescent="0.25">
      <c r="B273" s="79" t="str">
        <f>"-"</f>
        <v>-</v>
      </c>
      <c r="C273" s="20" t="s">
        <v>92</v>
      </c>
      <c r="D273" s="80" t="str">
        <f>"35"</f>
        <v>35</v>
      </c>
      <c r="E273" s="80">
        <v>2.31</v>
      </c>
      <c r="F273" s="80">
        <v>0</v>
      </c>
      <c r="G273" s="80">
        <v>0.23</v>
      </c>
      <c r="H273" s="80">
        <v>0.23</v>
      </c>
      <c r="I273" s="80">
        <v>16.420000000000002</v>
      </c>
      <c r="J273" s="80">
        <v>78.365349999999992</v>
      </c>
      <c r="K273" s="80">
        <v>1.99</v>
      </c>
      <c r="L273" s="80">
        <v>0.08</v>
      </c>
      <c r="M273" s="80">
        <v>0</v>
      </c>
      <c r="N273" s="80">
        <v>0</v>
      </c>
      <c r="O273" s="80">
        <v>0.55000000000000004</v>
      </c>
      <c r="P273" s="80">
        <v>19.34</v>
      </c>
      <c r="Q273" s="80">
        <v>3.95</v>
      </c>
      <c r="R273" s="80">
        <v>0</v>
      </c>
      <c r="S273" s="80">
        <v>0</v>
      </c>
      <c r="T273" s="80">
        <v>0</v>
      </c>
      <c r="U273" s="80">
        <v>1.05</v>
      </c>
      <c r="V273" s="80">
        <v>145.36000000000001</v>
      </c>
      <c r="W273" s="80">
        <v>139.4</v>
      </c>
      <c r="X273" s="80">
        <v>9.34</v>
      </c>
      <c r="Y273" s="80">
        <v>69.900000000000006</v>
      </c>
      <c r="Z273" s="80">
        <v>103.16</v>
      </c>
      <c r="AA273" s="80">
        <v>2.41</v>
      </c>
      <c r="AB273" s="80">
        <v>15</v>
      </c>
      <c r="AC273" s="80">
        <v>13.43</v>
      </c>
      <c r="AD273" s="80">
        <v>17.61</v>
      </c>
      <c r="AE273" s="80">
        <v>0.33</v>
      </c>
      <c r="AF273" s="80">
        <v>0.13</v>
      </c>
      <c r="AG273" s="80">
        <v>7.0000000000000007E-2</v>
      </c>
      <c r="AH273" s="80">
        <v>1.32</v>
      </c>
      <c r="AI273" s="80">
        <v>2.65</v>
      </c>
      <c r="AJ273" s="80">
        <v>0</v>
      </c>
      <c r="AK273" s="22">
        <v>0</v>
      </c>
      <c r="AL273" s="22">
        <v>214.03</v>
      </c>
      <c r="AM273" s="22">
        <v>167.18</v>
      </c>
      <c r="AN273" s="22">
        <v>271.10000000000002</v>
      </c>
      <c r="AO273" s="22">
        <v>192.53</v>
      </c>
      <c r="AP273" s="22">
        <v>115.87</v>
      </c>
      <c r="AQ273" s="22">
        <v>145.79</v>
      </c>
      <c r="AR273" s="22">
        <v>66.41</v>
      </c>
      <c r="AS273" s="22">
        <v>214.75</v>
      </c>
      <c r="AT273" s="22">
        <v>210.21</v>
      </c>
      <c r="AU273" s="22">
        <v>404.32</v>
      </c>
      <c r="AV273" s="22">
        <v>398.98</v>
      </c>
      <c r="AW273" s="22">
        <v>109.33</v>
      </c>
      <c r="AX273" s="22">
        <v>260.19</v>
      </c>
      <c r="AY273" s="22">
        <v>819.16</v>
      </c>
      <c r="AZ273" s="22">
        <v>0</v>
      </c>
      <c r="BA273" s="22">
        <v>181.84</v>
      </c>
      <c r="BB273" s="22">
        <v>220.24</v>
      </c>
      <c r="BC273" s="22">
        <v>156.41</v>
      </c>
      <c r="BD273" s="22">
        <v>119.22</v>
      </c>
      <c r="BE273" s="22">
        <v>0.1</v>
      </c>
      <c r="BF273" s="22">
        <v>0.05</v>
      </c>
      <c r="BG273" s="22">
        <v>0.02</v>
      </c>
      <c r="BH273" s="22">
        <v>0.06</v>
      </c>
      <c r="BI273" s="22">
        <v>0.06</v>
      </c>
      <c r="BJ273" s="22">
        <v>0.3</v>
      </c>
      <c r="BK273" s="22">
        <v>0</v>
      </c>
      <c r="BL273" s="22">
        <v>1</v>
      </c>
      <c r="BM273" s="22">
        <v>0</v>
      </c>
      <c r="BN273" s="22">
        <v>0.27</v>
      </c>
      <c r="BO273" s="22">
        <v>0</v>
      </c>
      <c r="BP273" s="22">
        <v>0</v>
      </c>
      <c r="BQ273" s="22">
        <v>0</v>
      </c>
      <c r="BR273" s="22">
        <v>0.06</v>
      </c>
      <c r="BS273" s="22">
        <v>0.09</v>
      </c>
      <c r="BT273" s="22">
        <v>1.05</v>
      </c>
      <c r="BU273" s="22">
        <v>0.01</v>
      </c>
      <c r="BV273" s="22">
        <v>0</v>
      </c>
      <c r="BW273" s="22">
        <v>0.41</v>
      </c>
      <c r="BX273" s="22">
        <v>0.04</v>
      </c>
      <c r="BY273" s="22">
        <v>0</v>
      </c>
      <c r="BZ273" s="22">
        <v>0</v>
      </c>
      <c r="CA273" s="22">
        <v>0</v>
      </c>
      <c r="CB273" s="22">
        <v>0</v>
      </c>
      <c r="CC273" s="22">
        <v>126.08</v>
      </c>
    </row>
    <row r="274" spans="2:81" x14ac:dyDescent="0.25">
      <c r="B274" s="81" t="str">
        <f>"-"</f>
        <v>-</v>
      </c>
      <c r="C274" s="17" t="s">
        <v>105</v>
      </c>
      <c r="D274" s="82" t="str">
        <f>"40"</f>
        <v>40</v>
      </c>
      <c r="E274" s="82">
        <v>2.64</v>
      </c>
      <c r="F274" s="82">
        <v>0</v>
      </c>
      <c r="G274" s="82">
        <v>0.48</v>
      </c>
      <c r="H274" s="82">
        <v>0.48</v>
      </c>
      <c r="I274" s="82">
        <v>16.68</v>
      </c>
      <c r="J274" s="82">
        <v>77.352000000000004</v>
      </c>
      <c r="K274" s="80">
        <v>0.02</v>
      </c>
      <c r="L274" s="80">
        <v>0</v>
      </c>
      <c r="M274" s="80">
        <v>0</v>
      </c>
      <c r="N274" s="80">
        <v>0</v>
      </c>
      <c r="O274" s="80">
        <v>14.3</v>
      </c>
      <c r="P274" s="80">
        <v>0.56999999999999995</v>
      </c>
      <c r="Q274" s="80">
        <v>3.42</v>
      </c>
      <c r="R274" s="80">
        <v>0</v>
      </c>
      <c r="S274" s="80">
        <v>0</v>
      </c>
      <c r="T274" s="80">
        <v>0.3</v>
      </c>
      <c r="U274" s="80">
        <v>0.81</v>
      </c>
      <c r="V274" s="80">
        <v>3.42</v>
      </c>
      <c r="W274" s="80">
        <v>340.11</v>
      </c>
      <c r="X274" s="80">
        <v>31.19</v>
      </c>
      <c r="Y274" s="80">
        <v>19.95</v>
      </c>
      <c r="Z274" s="80">
        <v>27.16</v>
      </c>
      <c r="AA274" s="80">
        <v>0.64</v>
      </c>
      <c r="AB274" s="80">
        <v>0</v>
      </c>
      <c r="AC274" s="80">
        <v>630</v>
      </c>
      <c r="AD274" s="80">
        <v>116.6</v>
      </c>
      <c r="AE274" s="80">
        <v>1.1000000000000001</v>
      </c>
      <c r="AF274" s="80">
        <v>0.02</v>
      </c>
      <c r="AG274" s="80">
        <v>0.04</v>
      </c>
      <c r="AH274" s="80">
        <v>0.51</v>
      </c>
      <c r="AI274" s="80">
        <v>0.78</v>
      </c>
      <c r="AJ274" s="80">
        <v>0.32</v>
      </c>
      <c r="AK274" s="22">
        <v>0</v>
      </c>
      <c r="AL274" s="22">
        <v>0.01</v>
      </c>
      <c r="AM274" s="22">
        <v>0.01</v>
      </c>
      <c r="AN274" s="22">
        <v>0.01</v>
      </c>
      <c r="AO274" s="22">
        <v>0.02</v>
      </c>
      <c r="AP274" s="22">
        <v>0</v>
      </c>
      <c r="AQ274" s="22">
        <v>0.01</v>
      </c>
      <c r="AR274" s="22">
        <v>0</v>
      </c>
      <c r="AS274" s="22">
        <v>0.01</v>
      </c>
      <c r="AT274" s="22">
        <v>0.01</v>
      </c>
      <c r="AU274" s="22">
        <v>0.01</v>
      </c>
      <c r="AV274" s="22">
        <v>0.06</v>
      </c>
      <c r="AW274" s="22">
        <v>0</v>
      </c>
      <c r="AX274" s="22">
        <v>0.01</v>
      </c>
      <c r="AY274" s="22">
        <v>0.03</v>
      </c>
      <c r="AZ274" s="22">
        <v>0</v>
      </c>
      <c r="BA274" s="22">
        <v>0.02</v>
      </c>
      <c r="BB274" s="22">
        <v>0.01</v>
      </c>
      <c r="BC274" s="22">
        <v>0.01</v>
      </c>
      <c r="BD274" s="22">
        <v>0</v>
      </c>
      <c r="BE274" s="22">
        <v>0</v>
      </c>
      <c r="BF274" s="22">
        <v>0</v>
      </c>
      <c r="BG274" s="22">
        <v>0</v>
      </c>
      <c r="BH274" s="22">
        <v>0</v>
      </c>
      <c r="BI274" s="22">
        <v>0</v>
      </c>
      <c r="BJ274" s="22">
        <v>0</v>
      </c>
      <c r="BK274" s="22">
        <v>0</v>
      </c>
      <c r="BL274" s="22">
        <v>0</v>
      </c>
      <c r="BM274" s="22">
        <v>0</v>
      </c>
      <c r="BN274" s="22">
        <v>0</v>
      </c>
      <c r="BO274" s="22">
        <v>0</v>
      </c>
      <c r="BP274" s="22">
        <v>0</v>
      </c>
      <c r="BQ274" s="22">
        <v>0</v>
      </c>
      <c r="BR274" s="22">
        <v>0</v>
      </c>
      <c r="BS274" s="22">
        <v>0</v>
      </c>
      <c r="BT274" s="22">
        <v>0.01</v>
      </c>
      <c r="BU274" s="22">
        <v>0</v>
      </c>
      <c r="BV274" s="22">
        <v>0</v>
      </c>
      <c r="BW274" s="22">
        <v>0.01</v>
      </c>
      <c r="BX274" s="22">
        <v>0</v>
      </c>
      <c r="BY274" s="22">
        <v>0</v>
      </c>
      <c r="BZ274" s="22">
        <v>0</v>
      </c>
      <c r="CA274" s="22">
        <v>0</v>
      </c>
      <c r="CB274" s="22">
        <v>0</v>
      </c>
      <c r="CC274" s="22">
        <v>214.01</v>
      </c>
    </row>
    <row r="275" spans="2:81" x14ac:dyDescent="0.25">
      <c r="B275" s="83"/>
      <c r="C275" s="24" t="s">
        <v>106</v>
      </c>
      <c r="D275" s="84"/>
      <c r="E275" s="84">
        <v>18.95</v>
      </c>
      <c r="F275" s="84">
        <v>7.32</v>
      </c>
      <c r="G275" s="84">
        <v>19.73</v>
      </c>
      <c r="H275" s="84">
        <v>11.24</v>
      </c>
      <c r="I275" s="84">
        <v>96.8</v>
      </c>
      <c r="J275" s="84">
        <v>627.15</v>
      </c>
      <c r="K275" s="80">
        <v>0</v>
      </c>
      <c r="L275" s="80">
        <v>0</v>
      </c>
      <c r="M275" s="80">
        <v>0</v>
      </c>
      <c r="N275" s="80">
        <v>0</v>
      </c>
      <c r="O275" s="80">
        <v>0.33</v>
      </c>
      <c r="P275" s="80">
        <v>13.68</v>
      </c>
      <c r="Q275" s="80">
        <v>0.06</v>
      </c>
      <c r="R275" s="80">
        <v>0</v>
      </c>
      <c r="S275" s="80">
        <v>0</v>
      </c>
      <c r="T275" s="80">
        <v>0</v>
      </c>
      <c r="U275" s="80">
        <v>0.54</v>
      </c>
      <c r="V275" s="80">
        <v>0</v>
      </c>
      <c r="W275" s="80">
        <v>0</v>
      </c>
      <c r="X275" s="80">
        <v>0</v>
      </c>
      <c r="Y275" s="80">
        <v>0</v>
      </c>
      <c r="Z275" s="80">
        <v>0</v>
      </c>
      <c r="AA275" s="80">
        <v>0</v>
      </c>
      <c r="AB275" s="80">
        <v>0</v>
      </c>
      <c r="AC275" s="80">
        <v>0</v>
      </c>
      <c r="AD275" s="80">
        <v>0</v>
      </c>
      <c r="AE275" s="80">
        <v>0</v>
      </c>
      <c r="AF275" s="80">
        <v>0</v>
      </c>
      <c r="AG275" s="80">
        <v>0</v>
      </c>
      <c r="AH275" s="80">
        <v>0</v>
      </c>
      <c r="AI275" s="80">
        <v>0</v>
      </c>
      <c r="AJ275" s="80">
        <v>0</v>
      </c>
      <c r="AK275" s="22">
        <v>0</v>
      </c>
      <c r="AL275" s="22">
        <v>95.79</v>
      </c>
      <c r="AM275" s="22">
        <v>99.7</v>
      </c>
      <c r="AN275" s="22">
        <v>152.69</v>
      </c>
      <c r="AO275" s="22">
        <v>50.63</v>
      </c>
      <c r="AP275" s="22">
        <v>30.02</v>
      </c>
      <c r="AQ275" s="22">
        <v>60.03</v>
      </c>
      <c r="AR275" s="22">
        <v>22.71</v>
      </c>
      <c r="AS275" s="22">
        <v>108.58</v>
      </c>
      <c r="AT275" s="22">
        <v>67.34</v>
      </c>
      <c r="AU275" s="22">
        <v>93.96</v>
      </c>
      <c r="AV275" s="22">
        <v>77.52</v>
      </c>
      <c r="AW275" s="22">
        <v>40.72</v>
      </c>
      <c r="AX275" s="22">
        <v>72.040000000000006</v>
      </c>
      <c r="AY275" s="22">
        <v>602.39</v>
      </c>
      <c r="AZ275" s="22">
        <v>0</v>
      </c>
      <c r="BA275" s="22">
        <v>196.27</v>
      </c>
      <c r="BB275" s="22">
        <v>85.35</v>
      </c>
      <c r="BC275" s="22">
        <v>56.64</v>
      </c>
      <c r="BD275" s="22">
        <v>44.89</v>
      </c>
      <c r="BE275" s="22">
        <v>0</v>
      </c>
      <c r="BF275" s="22">
        <v>0</v>
      </c>
      <c r="BG275" s="22">
        <v>0</v>
      </c>
      <c r="BH275" s="22">
        <v>0</v>
      </c>
      <c r="BI275" s="22">
        <v>0</v>
      </c>
      <c r="BJ275" s="22">
        <v>0</v>
      </c>
      <c r="BK275" s="22">
        <v>0</v>
      </c>
      <c r="BL275" s="22">
        <v>0.02</v>
      </c>
      <c r="BM275" s="22">
        <v>0</v>
      </c>
      <c r="BN275" s="22">
        <v>0</v>
      </c>
      <c r="BO275" s="22">
        <v>0</v>
      </c>
      <c r="BP275" s="22">
        <v>0</v>
      </c>
      <c r="BQ275" s="22">
        <v>0</v>
      </c>
      <c r="BR275" s="22">
        <v>0</v>
      </c>
      <c r="BS275" s="22">
        <v>0</v>
      </c>
      <c r="BT275" s="22">
        <v>0.02</v>
      </c>
      <c r="BU275" s="22">
        <v>0</v>
      </c>
      <c r="BV275" s="22">
        <v>0</v>
      </c>
      <c r="BW275" s="22">
        <v>0.08</v>
      </c>
      <c r="BX275" s="22">
        <v>0</v>
      </c>
      <c r="BY275" s="22">
        <v>0</v>
      </c>
      <c r="BZ275" s="22">
        <v>0</v>
      </c>
      <c r="CA275" s="22">
        <v>0</v>
      </c>
      <c r="CB275" s="22">
        <v>0</v>
      </c>
      <c r="CC275" s="22">
        <v>11.73</v>
      </c>
    </row>
    <row r="276" spans="2:81" x14ac:dyDescent="0.25">
      <c r="B276" s="77"/>
      <c r="C276" s="15" t="s">
        <v>107</v>
      </c>
      <c r="D276" s="78"/>
      <c r="E276" s="78"/>
      <c r="F276" s="78"/>
      <c r="G276" s="78"/>
      <c r="H276" s="78"/>
      <c r="I276" s="78"/>
      <c r="J276" s="78"/>
      <c r="K276" s="82">
        <v>0.06</v>
      </c>
      <c r="L276" s="82">
        <v>0</v>
      </c>
      <c r="M276" s="82">
        <v>0</v>
      </c>
      <c r="N276" s="82">
        <v>0</v>
      </c>
      <c r="O276" s="82">
        <v>0.36</v>
      </c>
      <c r="P276" s="82">
        <v>9.66</v>
      </c>
      <c r="Q276" s="82">
        <v>2.4900000000000002</v>
      </c>
      <c r="R276" s="82">
        <v>0</v>
      </c>
      <c r="S276" s="82">
        <v>0</v>
      </c>
      <c r="T276" s="82">
        <v>0.3</v>
      </c>
      <c r="U276" s="82">
        <v>0.75</v>
      </c>
      <c r="V276" s="82">
        <v>183</v>
      </c>
      <c r="W276" s="82">
        <v>73.5</v>
      </c>
      <c r="X276" s="82">
        <v>10.5</v>
      </c>
      <c r="Y276" s="82">
        <v>14.1</v>
      </c>
      <c r="Z276" s="82">
        <v>47.4</v>
      </c>
      <c r="AA276" s="82">
        <v>1.17</v>
      </c>
      <c r="AB276" s="82">
        <v>0</v>
      </c>
      <c r="AC276" s="82">
        <v>1.5</v>
      </c>
      <c r="AD276" s="82">
        <v>0.3</v>
      </c>
      <c r="AE276" s="82">
        <v>0.42</v>
      </c>
      <c r="AF276" s="82">
        <v>0.05</v>
      </c>
      <c r="AG276" s="82">
        <v>0.02</v>
      </c>
      <c r="AH276" s="82">
        <v>0.21</v>
      </c>
      <c r="AI276" s="82">
        <v>0.6</v>
      </c>
      <c r="AJ276" s="82">
        <v>0</v>
      </c>
      <c r="AK276" s="13">
        <v>0</v>
      </c>
      <c r="AL276" s="13">
        <v>96.6</v>
      </c>
      <c r="AM276" s="13">
        <v>74.400000000000006</v>
      </c>
      <c r="AN276" s="13">
        <v>128.1</v>
      </c>
      <c r="AO276" s="13">
        <v>66.900000000000006</v>
      </c>
      <c r="AP276" s="13">
        <v>27.9</v>
      </c>
      <c r="AQ276" s="13">
        <v>59.4</v>
      </c>
      <c r="AR276" s="13">
        <v>24</v>
      </c>
      <c r="AS276" s="13">
        <v>111.3</v>
      </c>
      <c r="AT276" s="13">
        <v>89.1</v>
      </c>
      <c r="AU276" s="13">
        <v>87.3</v>
      </c>
      <c r="AV276" s="13">
        <v>139.19999999999999</v>
      </c>
      <c r="AW276" s="13">
        <v>37.200000000000003</v>
      </c>
      <c r="AX276" s="13">
        <v>93</v>
      </c>
      <c r="AY276" s="13">
        <v>467.7</v>
      </c>
      <c r="AZ276" s="13">
        <v>0</v>
      </c>
      <c r="BA276" s="13">
        <v>157.80000000000001</v>
      </c>
      <c r="BB276" s="13">
        <v>87.3</v>
      </c>
      <c r="BC276" s="13">
        <v>54</v>
      </c>
      <c r="BD276" s="13">
        <v>39</v>
      </c>
      <c r="BE276" s="13">
        <v>0</v>
      </c>
      <c r="BF276" s="13">
        <v>0</v>
      </c>
      <c r="BG276" s="13">
        <v>0</v>
      </c>
      <c r="BH276" s="13">
        <v>0</v>
      </c>
      <c r="BI276" s="13">
        <v>0</v>
      </c>
      <c r="BJ276" s="13">
        <v>0</v>
      </c>
      <c r="BK276" s="13">
        <v>0</v>
      </c>
      <c r="BL276" s="13">
        <v>0.04</v>
      </c>
      <c r="BM276" s="13">
        <v>0</v>
      </c>
      <c r="BN276" s="13">
        <v>0</v>
      </c>
      <c r="BO276" s="13">
        <v>0.01</v>
      </c>
      <c r="BP276" s="13">
        <v>0</v>
      </c>
      <c r="BQ276" s="13">
        <v>0</v>
      </c>
      <c r="BR276" s="13">
        <v>0</v>
      </c>
      <c r="BS276" s="13">
        <v>0</v>
      </c>
      <c r="BT276" s="13">
        <v>0.03</v>
      </c>
      <c r="BU276" s="13">
        <v>0</v>
      </c>
      <c r="BV276" s="13">
        <v>0</v>
      </c>
      <c r="BW276" s="13">
        <v>0.14000000000000001</v>
      </c>
      <c r="BX276" s="13">
        <v>0.02</v>
      </c>
      <c r="BY276" s="13">
        <v>0</v>
      </c>
      <c r="BZ276" s="13">
        <v>0</v>
      </c>
      <c r="CA276" s="13">
        <v>0</v>
      </c>
      <c r="CB276" s="13">
        <v>0</v>
      </c>
      <c r="CC276" s="13">
        <v>14.1</v>
      </c>
    </row>
    <row r="277" spans="2:81" x14ac:dyDescent="0.25">
      <c r="B277" s="79" t="str">
        <f>"18/7"</f>
        <v>18/7</v>
      </c>
      <c r="C277" s="20" t="s">
        <v>201</v>
      </c>
      <c r="D277" s="80" t="str">
        <f>"70"</f>
        <v>70</v>
      </c>
      <c r="E277" s="80">
        <v>7.05</v>
      </c>
      <c r="F277" s="80">
        <v>6.19</v>
      </c>
      <c r="G277" s="80">
        <v>4.95</v>
      </c>
      <c r="H277" s="80">
        <v>1.07</v>
      </c>
      <c r="I277" s="80">
        <v>6.66</v>
      </c>
      <c r="J277" s="80">
        <v>99.150853846153879</v>
      </c>
      <c r="K277" s="84">
        <v>10.23</v>
      </c>
      <c r="L277" s="84">
        <v>2.71</v>
      </c>
      <c r="M277" s="84">
        <v>0</v>
      </c>
      <c r="N277" s="84">
        <v>0</v>
      </c>
      <c r="O277" s="84">
        <v>20.85</v>
      </c>
      <c r="P277" s="84">
        <v>49.67</v>
      </c>
      <c r="Q277" s="84">
        <v>12.08</v>
      </c>
      <c r="R277" s="84">
        <v>0</v>
      </c>
      <c r="S277" s="84">
        <v>0</v>
      </c>
      <c r="T277" s="84">
        <v>0.85</v>
      </c>
      <c r="U277" s="84">
        <v>5.38</v>
      </c>
      <c r="V277" s="84">
        <v>666.58</v>
      </c>
      <c r="W277" s="84">
        <v>998.35</v>
      </c>
      <c r="X277" s="84">
        <v>90.78</v>
      </c>
      <c r="Y277" s="84">
        <v>135.57</v>
      </c>
      <c r="Z277" s="84">
        <v>311.75</v>
      </c>
      <c r="AA277" s="84">
        <v>5.98</v>
      </c>
      <c r="AB277" s="84">
        <v>22.16</v>
      </c>
      <c r="AC277" s="84">
        <v>1428.02</v>
      </c>
      <c r="AD277" s="84">
        <v>307.13</v>
      </c>
      <c r="AE277" s="84">
        <v>4.08</v>
      </c>
      <c r="AF277" s="84">
        <v>0.45</v>
      </c>
      <c r="AG277" s="84">
        <v>0.24</v>
      </c>
      <c r="AH277" s="84">
        <v>3.85</v>
      </c>
      <c r="AI277" s="84">
        <v>8.3800000000000008</v>
      </c>
      <c r="AJ277" s="84">
        <v>9.2799999999999994</v>
      </c>
      <c r="AK277" s="26">
        <v>0</v>
      </c>
      <c r="AL277" s="26">
        <v>949.85</v>
      </c>
      <c r="AM277" s="26">
        <v>809.01</v>
      </c>
      <c r="AN277" s="26">
        <v>1275.6199999999999</v>
      </c>
      <c r="AO277" s="26">
        <v>1098.96</v>
      </c>
      <c r="AP277" s="26">
        <v>396.97</v>
      </c>
      <c r="AQ277" s="26">
        <v>697.69</v>
      </c>
      <c r="AR277" s="26">
        <v>239.39</v>
      </c>
      <c r="AS277" s="26">
        <v>837.02</v>
      </c>
      <c r="AT277" s="26">
        <v>883.8</v>
      </c>
      <c r="AU277" s="26">
        <v>1190.33</v>
      </c>
      <c r="AV277" s="26">
        <v>1558.16</v>
      </c>
      <c r="AW277" s="26">
        <v>546.32000000000005</v>
      </c>
      <c r="AX277" s="26">
        <v>883.19</v>
      </c>
      <c r="AY277" s="26">
        <v>3562.69</v>
      </c>
      <c r="AZ277" s="26">
        <v>90.44</v>
      </c>
      <c r="BA277" s="26">
        <v>1001.4</v>
      </c>
      <c r="BB277" s="26">
        <v>817.38</v>
      </c>
      <c r="BC277" s="26">
        <v>616.86</v>
      </c>
      <c r="BD277" s="26">
        <v>334.89</v>
      </c>
      <c r="BE277" s="26">
        <v>0.13</v>
      </c>
      <c r="BF277" s="26">
        <v>0.06</v>
      </c>
      <c r="BG277" s="26">
        <v>0.03</v>
      </c>
      <c r="BH277" s="26">
        <v>0.08</v>
      </c>
      <c r="BI277" s="26">
        <v>0.09</v>
      </c>
      <c r="BJ277" s="26">
        <v>0.4</v>
      </c>
      <c r="BK277" s="26">
        <v>0</v>
      </c>
      <c r="BL277" s="26">
        <v>1.61</v>
      </c>
      <c r="BM277" s="26">
        <v>0</v>
      </c>
      <c r="BN277" s="26">
        <v>0.51</v>
      </c>
      <c r="BO277" s="26">
        <v>0.02</v>
      </c>
      <c r="BP277" s="26">
        <v>0.02</v>
      </c>
      <c r="BQ277" s="26">
        <v>0</v>
      </c>
      <c r="BR277" s="26">
        <v>0.08</v>
      </c>
      <c r="BS277" s="26">
        <v>0.13</v>
      </c>
      <c r="BT277" s="26">
        <v>2.2200000000000002</v>
      </c>
      <c r="BU277" s="26">
        <v>0.01</v>
      </c>
      <c r="BV277" s="26">
        <v>0</v>
      </c>
      <c r="BW277" s="26">
        <v>3.07</v>
      </c>
      <c r="BX277" s="26">
        <v>7.0000000000000007E-2</v>
      </c>
      <c r="BY277" s="26">
        <v>0</v>
      </c>
      <c r="BZ277" s="26">
        <v>0</v>
      </c>
      <c r="CA277" s="26">
        <v>0</v>
      </c>
      <c r="CB277" s="26">
        <v>0</v>
      </c>
      <c r="CC277" s="26">
        <v>685.78</v>
      </c>
    </row>
    <row r="278" spans="2:81" x14ac:dyDescent="0.25">
      <c r="B278" s="79" t="str">
        <f>"42/3"</f>
        <v>42/3</v>
      </c>
      <c r="C278" s="20" t="s">
        <v>202</v>
      </c>
      <c r="D278" s="80" t="str">
        <f>"130"</f>
        <v>130</v>
      </c>
      <c r="E278" s="80">
        <v>4.4000000000000004</v>
      </c>
      <c r="F278" s="80">
        <v>0</v>
      </c>
      <c r="G278" s="80">
        <v>1.26</v>
      </c>
      <c r="H278" s="80">
        <v>1.26</v>
      </c>
      <c r="I278" s="80">
        <v>25.92</v>
      </c>
      <c r="J278" s="80">
        <v>132.199782</v>
      </c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78"/>
      <c r="AE278" s="78"/>
      <c r="AF278" s="78"/>
      <c r="AG278" s="78"/>
      <c r="AH278" s="78"/>
      <c r="AI278" s="78"/>
      <c r="AJ278" s="78"/>
    </row>
    <row r="279" spans="2:81" x14ac:dyDescent="0.25">
      <c r="B279" s="79" t="str">
        <f>"29/10"</f>
        <v>29/10</v>
      </c>
      <c r="C279" s="20" t="s">
        <v>91</v>
      </c>
      <c r="D279" s="80" t="str">
        <f>"200"</f>
        <v>200</v>
      </c>
      <c r="E279" s="80">
        <v>0.12</v>
      </c>
      <c r="F279" s="80">
        <v>0</v>
      </c>
      <c r="G279" s="80">
        <v>0.02</v>
      </c>
      <c r="H279" s="80">
        <v>0.02</v>
      </c>
      <c r="I279" s="80">
        <v>9.83</v>
      </c>
      <c r="J279" s="80">
        <v>38.659836097560984</v>
      </c>
      <c r="K279" s="80">
        <v>3.35</v>
      </c>
      <c r="L279" s="80">
        <v>0.08</v>
      </c>
      <c r="M279" s="80">
        <v>0</v>
      </c>
      <c r="N279" s="80">
        <v>0</v>
      </c>
      <c r="O279" s="80">
        <v>6.92</v>
      </c>
      <c r="P279" s="80">
        <v>12.31</v>
      </c>
      <c r="Q279" s="80">
        <v>0.57999999999999996</v>
      </c>
      <c r="R279" s="80">
        <v>0</v>
      </c>
      <c r="S279" s="80">
        <v>0</v>
      </c>
      <c r="T279" s="80">
        <v>0.08</v>
      </c>
      <c r="U279" s="80">
        <v>1.1399999999999999</v>
      </c>
      <c r="V279" s="80">
        <v>186.19</v>
      </c>
      <c r="W279" s="80">
        <v>124.62</v>
      </c>
      <c r="X279" s="80">
        <v>85.64</v>
      </c>
      <c r="Y279" s="80">
        <v>20.239999999999998</v>
      </c>
      <c r="Z279" s="80">
        <v>92.53</v>
      </c>
      <c r="AA279" s="80">
        <v>0.38</v>
      </c>
      <c r="AB279" s="80">
        <v>18.18</v>
      </c>
      <c r="AC279" s="80">
        <v>16.440000000000001</v>
      </c>
      <c r="AD279" s="80">
        <v>33.950000000000003</v>
      </c>
      <c r="AE279" s="80">
        <v>0.11</v>
      </c>
      <c r="AF279" s="80">
        <v>0.05</v>
      </c>
      <c r="AG279" s="80">
        <v>0.1</v>
      </c>
      <c r="AH279" s="80">
        <v>0.31</v>
      </c>
      <c r="AI279" s="80">
        <v>1.37</v>
      </c>
      <c r="AJ279" s="80">
        <v>0.4</v>
      </c>
      <c r="AK279" s="22">
        <v>0</v>
      </c>
      <c r="AL279" s="22">
        <v>199.56</v>
      </c>
      <c r="AM279" s="22">
        <v>185.46</v>
      </c>
      <c r="AN279" s="22">
        <v>385.68</v>
      </c>
      <c r="AO279" s="22">
        <v>211.06</v>
      </c>
      <c r="AP279" s="22">
        <v>93.69</v>
      </c>
      <c r="AQ279" s="22">
        <v>151.54</v>
      </c>
      <c r="AR279" s="22">
        <v>56.97</v>
      </c>
      <c r="AS279" s="22">
        <v>190.58</v>
      </c>
      <c r="AT279" s="22">
        <v>125.88</v>
      </c>
      <c r="AU279" s="22">
        <v>87.81</v>
      </c>
      <c r="AV279" s="22">
        <v>109.52</v>
      </c>
      <c r="AW279" s="22">
        <v>39.369999999999997</v>
      </c>
      <c r="AX279" s="22">
        <v>57.95</v>
      </c>
      <c r="AY279" s="22">
        <v>304.07</v>
      </c>
      <c r="AZ279" s="22">
        <v>0</v>
      </c>
      <c r="BA279" s="22">
        <v>99.41</v>
      </c>
      <c r="BB279" s="22">
        <v>91.09</v>
      </c>
      <c r="BC279" s="22">
        <v>196.26</v>
      </c>
      <c r="BD279" s="22">
        <v>47.5</v>
      </c>
      <c r="BE279" s="22">
        <v>0.09</v>
      </c>
      <c r="BF279" s="22">
        <v>0.04</v>
      </c>
      <c r="BG279" s="22">
        <v>0.02</v>
      </c>
      <c r="BH279" s="22">
        <v>0.05</v>
      </c>
      <c r="BI279" s="22">
        <v>0.06</v>
      </c>
      <c r="BJ279" s="22">
        <v>0.26</v>
      </c>
      <c r="BK279" s="22">
        <v>0</v>
      </c>
      <c r="BL279" s="22">
        <v>0.76</v>
      </c>
      <c r="BM279" s="22">
        <v>0</v>
      </c>
      <c r="BN279" s="22">
        <v>0.23</v>
      </c>
      <c r="BO279" s="22">
        <v>0</v>
      </c>
      <c r="BP279" s="22">
        <v>0</v>
      </c>
      <c r="BQ279" s="22">
        <v>0</v>
      </c>
      <c r="BR279" s="22">
        <v>0.05</v>
      </c>
      <c r="BS279" s="22">
        <v>0.08</v>
      </c>
      <c r="BT279" s="22">
        <v>0.66</v>
      </c>
      <c r="BU279" s="22">
        <v>0</v>
      </c>
      <c r="BV279" s="22">
        <v>0</v>
      </c>
      <c r="BW279" s="22">
        <v>0.21</v>
      </c>
      <c r="BX279" s="22">
        <v>0</v>
      </c>
      <c r="BY279" s="22">
        <v>0</v>
      </c>
      <c r="BZ279" s="22">
        <v>0</v>
      </c>
      <c r="CA279" s="22">
        <v>0</v>
      </c>
      <c r="CB279" s="22">
        <v>0</v>
      </c>
      <c r="CC279" s="22">
        <v>123.8</v>
      </c>
    </row>
    <row r="280" spans="2:81" x14ac:dyDescent="0.25">
      <c r="B280" s="81" t="str">
        <f>"23/12"</f>
        <v>23/12</v>
      </c>
      <c r="C280" s="17" t="s">
        <v>110</v>
      </c>
      <c r="D280" s="82" t="str">
        <f>"30"</f>
        <v>30</v>
      </c>
      <c r="E280" s="82">
        <v>1.96</v>
      </c>
      <c r="F280" s="82">
        <v>0.55000000000000004</v>
      </c>
      <c r="G280" s="82">
        <v>2.31</v>
      </c>
      <c r="H280" s="82">
        <v>1.5</v>
      </c>
      <c r="I280" s="82">
        <v>17</v>
      </c>
      <c r="J280" s="82">
        <v>95.083291720000005</v>
      </c>
      <c r="K280" s="80">
        <v>0</v>
      </c>
      <c r="L280" s="80">
        <v>0</v>
      </c>
      <c r="M280" s="80">
        <v>0</v>
      </c>
      <c r="N280" s="80">
        <v>0</v>
      </c>
      <c r="O280" s="80">
        <v>14.6</v>
      </c>
      <c r="P280" s="80">
        <v>0.19</v>
      </c>
      <c r="Q280" s="80">
        <v>0.21</v>
      </c>
      <c r="R280" s="80">
        <v>0</v>
      </c>
      <c r="S280" s="80">
        <v>0</v>
      </c>
      <c r="T280" s="80">
        <v>0.5</v>
      </c>
      <c r="U280" s="80">
        <v>0.32</v>
      </c>
      <c r="V280" s="80">
        <v>5.99</v>
      </c>
      <c r="W280" s="80">
        <v>118.95</v>
      </c>
      <c r="X280" s="80">
        <v>6.94</v>
      </c>
      <c r="Y280" s="80">
        <v>3.8</v>
      </c>
      <c r="Z280" s="80">
        <v>6.51</v>
      </c>
      <c r="AA280" s="80">
        <v>1.37</v>
      </c>
      <c r="AB280" s="80">
        <v>0</v>
      </c>
      <c r="AC280" s="80">
        <v>0</v>
      </c>
      <c r="AD280" s="80">
        <v>0</v>
      </c>
      <c r="AE280" s="80">
        <v>0.1</v>
      </c>
      <c r="AF280" s="80">
        <v>0.01</v>
      </c>
      <c r="AG280" s="80">
        <v>0.01</v>
      </c>
      <c r="AH280" s="80">
        <v>0.09</v>
      </c>
      <c r="AI280" s="80">
        <v>0.2</v>
      </c>
      <c r="AJ280" s="80">
        <v>0.8</v>
      </c>
      <c r="AK280" s="22">
        <v>0.2</v>
      </c>
      <c r="AL280" s="22">
        <v>7.84</v>
      </c>
      <c r="AM280" s="22">
        <v>9.8000000000000007</v>
      </c>
      <c r="AN280" s="22">
        <v>13.72</v>
      </c>
      <c r="AO280" s="22">
        <v>13.72</v>
      </c>
      <c r="AP280" s="22">
        <v>1.96</v>
      </c>
      <c r="AQ280" s="22">
        <v>7.84</v>
      </c>
      <c r="AR280" s="22">
        <v>1.96</v>
      </c>
      <c r="AS280" s="22">
        <v>6.86</v>
      </c>
      <c r="AT280" s="22">
        <v>12.74</v>
      </c>
      <c r="AU280" s="22">
        <v>7.84</v>
      </c>
      <c r="AV280" s="22">
        <v>56.84</v>
      </c>
      <c r="AW280" s="22">
        <v>4.9000000000000004</v>
      </c>
      <c r="AX280" s="22">
        <v>10.78</v>
      </c>
      <c r="AY280" s="22">
        <v>31.36</v>
      </c>
      <c r="AZ280" s="22">
        <v>0</v>
      </c>
      <c r="BA280" s="22">
        <v>9.8000000000000007</v>
      </c>
      <c r="BB280" s="22">
        <v>11.76</v>
      </c>
      <c r="BC280" s="22">
        <v>4.9000000000000004</v>
      </c>
      <c r="BD280" s="22">
        <v>3.92</v>
      </c>
      <c r="BE280" s="22">
        <v>0</v>
      </c>
      <c r="BF280" s="22">
        <v>0</v>
      </c>
      <c r="BG280" s="22">
        <v>0</v>
      </c>
      <c r="BH280" s="22">
        <v>0</v>
      </c>
      <c r="BI280" s="22">
        <v>0</v>
      </c>
      <c r="BJ280" s="22">
        <v>0</v>
      </c>
      <c r="BK280" s="22">
        <v>0</v>
      </c>
      <c r="BL280" s="22">
        <v>0</v>
      </c>
      <c r="BM280" s="22">
        <v>0</v>
      </c>
      <c r="BN280" s="22">
        <v>0</v>
      </c>
      <c r="BO280" s="22">
        <v>0</v>
      </c>
      <c r="BP280" s="22">
        <v>0</v>
      </c>
      <c r="BQ280" s="22">
        <v>0</v>
      </c>
      <c r="BR280" s="22">
        <v>0</v>
      </c>
      <c r="BS280" s="22">
        <v>0</v>
      </c>
      <c r="BT280" s="22">
        <v>0</v>
      </c>
      <c r="BU280" s="22">
        <v>0</v>
      </c>
      <c r="BV280" s="22">
        <v>0</v>
      </c>
      <c r="BW280" s="22">
        <v>0</v>
      </c>
      <c r="BX280" s="22">
        <v>0</v>
      </c>
      <c r="BY280" s="22">
        <v>0</v>
      </c>
      <c r="BZ280" s="22">
        <v>0</v>
      </c>
      <c r="CA280" s="22">
        <v>0</v>
      </c>
      <c r="CB280" s="22">
        <v>0</v>
      </c>
      <c r="CC280" s="22">
        <v>188.12</v>
      </c>
    </row>
    <row r="281" spans="2:81" x14ac:dyDescent="0.25">
      <c r="B281" s="83"/>
      <c r="C281" s="24" t="s">
        <v>112</v>
      </c>
      <c r="D281" s="84"/>
      <c r="E281" s="84">
        <v>13.52</v>
      </c>
      <c r="F281" s="84">
        <v>6.74</v>
      </c>
      <c r="G281" s="84">
        <v>8.5500000000000007</v>
      </c>
      <c r="H281" s="84">
        <v>3.86</v>
      </c>
      <c r="I281" s="84">
        <v>59.42</v>
      </c>
      <c r="J281" s="84">
        <v>365.09</v>
      </c>
      <c r="K281" s="82">
        <v>0</v>
      </c>
      <c r="L281" s="82">
        <v>0</v>
      </c>
      <c r="M281" s="82">
        <v>0</v>
      </c>
      <c r="N281" s="82">
        <v>0</v>
      </c>
      <c r="O281" s="82">
        <v>0.22</v>
      </c>
      <c r="P281" s="82">
        <v>9.1199999999999992</v>
      </c>
      <c r="Q281" s="82">
        <v>0.04</v>
      </c>
      <c r="R281" s="82">
        <v>0</v>
      </c>
      <c r="S281" s="82">
        <v>0</v>
      </c>
      <c r="T281" s="82">
        <v>0</v>
      </c>
      <c r="U281" s="82">
        <v>0.36</v>
      </c>
      <c r="V281" s="82">
        <v>0</v>
      </c>
      <c r="W281" s="82">
        <v>0</v>
      </c>
      <c r="X281" s="82">
        <v>0</v>
      </c>
      <c r="Y281" s="82">
        <v>0</v>
      </c>
      <c r="Z281" s="82">
        <v>0</v>
      </c>
      <c r="AA281" s="82">
        <v>0</v>
      </c>
      <c r="AB281" s="82">
        <v>0</v>
      </c>
      <c r="AC281" s="82">
        <v>0</v>
      </c>
      <c r="AD281" s="82">
        <v>0</v>
      </c>
      <c r="AE281" s="82">
        <v>0</v>
      </c>
      <c r="AF281" s="82">
        <v>0</v>
      </c>
      <c r="AG281" s="82">
        <v>0</v>
      </c>
      <c r="AH281" s="82">
        <v>0</v>
      </c>
      <c r="AI281" s="82">
        <v>0</v>
      </c>
      <c r="AJ281" s="82">
        <v>0</v>
      </c>
      <c r="AK281" s="13">
        <v>0</v>
      </c>
      <c r="AL281" s="13">
        <v>63.86</v>
      </c>
      <c r="AM281" s="13">
        <v>66.47</v>
      </c>
      <c r="AN281" s="13">
        <v>101.79</v>
      </c>
      <c r="AO281" s="13">
        <v>33.76</v>
      </c>
      <c r="AP281" s="13">
        <v>20.010000000000002</v>
      </c>
      <c r="AQ281" s="13">
        <v>40.020000000000003</v>
      </c>
      <c r="AR281" s="13">
        <v>15.14</v>
      </c>
      <c r="AS281" s="13">
        <v>72.38</v>
      </c>
      <c r="AT281" s="13">
        <v>44.89</v>
      </c>
      <c r="AU281" s="13">
        <v>62.64</v>
      </c>
      <c r="AV281" s="13">
        <v>51.68</v>
      </c>
      <c r="AW281" s="13">
        <v>27.14</v>
      </c>
      <c r="AX281" s="13">
        <v>48.02</v>
      </c>
      <c r="AY281" s="13">
        <v>401.59</v>
      </c>
      <c r="AZ281" s="13">
        <v>0</v>
      </c>
      <c r="BA281" s="13">
        <v>130.85</v>
      </c>
      <c r="BB281" s="13">
        <v>56.9</v>
      </c>
      <c r="BC281" s="13">
        <v>37.76</v>
      </c>
      <c r="BD281" s="13">
        <v>29.93</v>
      </c>
      <c r="BE281" s="13">
        <v>0</v>
      </c>
      <c r="BF281" s="13">
        <v>0</v>
      </c>
      <c r="BG281" s="13">
        <v>0</v>
      </c>
      <c r="BH281" s="13">
        <v>0</v>
      </c>
      <c r="BI281" s="13">
        <v>0</v>
      </c>
      <c r="BJ281" s="13">
        <v>0</v>
      </c>
      <c r="BK281" s="13">
        <v>0</v>
      </c>
      <c r="BL281" s="13">
        <v>0.02</v>
      </c>
      <c r="BM281" s="13">
        <v>0</v>
      </c>
      <c r="BN281" s="13">
        <v>0</v>
      </c>
      <c r="BO281" s="13">
        <v>0</v>
      </c>
      <c r="BP281" s="13">
        <v>0</v>
      </c>
      <c r="BQ281" s="13">
        <v>0</v>
      </c>
      <c r="BR281" s="13">
        <v>0</v>
      </c>
      <c r="BS281" s="13">
        <v>0</v>
      </c>
      <c r="BT281" s="13">
        <v>0.01</v>
      </c>
      <c r="BU281" s="13">
        <v>0</v>
      </c>
      <c r="BV281" s="13">
        <v>0</v>
      </c>
      <c r="BW281" s="13">
        <v>0.06</v>
      </c>
      <c r="BX281" s="13">
        <v>0</v>
      </c>
      <c r="BY281" s="13">
        <v>0</v>
      </c>
      <c r="BZ281" s="13">
        <v>0</v>
      </c>
      <c r="CA281" s="13">
        <v>0</v>
      </c>
      <c r="CB281" s="13">
        <v>0</v>
      </c>
      <c r="CC281" s="13">
        <v>7.82</v>
      </c>
    </row>
    <row r="282" spans="2:81" x14ac:dyDescent="0.25">
      <c r="B282" s="83"/>
      <c r="C282" s="24" t="s">
        <v>113</v>
      </c>
      <c r="D282" s="84"/>
      <c r="E282" s="84">
        <v>45.19</v>
      </c>
      <c r="F282" s="84">
        <v>19.28</v>
      </c>
      <c r="G282" s="84">
        <v>40.61</v>
      </c>
      <c r="H282" s="84">
        <v>18.75</v>
      </c>
      <c r="I282" s="84">
        <v>221.68</v>
      </c>
      <c r="J282" s="84">
        <v>1408.81</v>
      </c>
      <c r="K282" s="84">
        <v>3.35</v>
      </c>
      <c r="L282" s="84">
        <v>0.08</v>
      </c>
      <c r="M282" s="84">
        <v>0</v>
      </c>
      <c r="N282" s="84">
        <v>0</v>
      </c>
      <c r="O282" s="84">
        <v>21.74</v>
      </c>
      <c r="P282" s="84">
        <v>21.62</v>
      </c>
      <c r="Q282" s="84">
        <v>0.83</v>
      </c>
      <c r="R282" s="84">
        <v>0</v>
      </c>
      <c r="S282" s="84">
        <v>0</v>
      </c>
      <c r="T282" s="84">
        <v>0.57999999999999996</v>
      </c>
      <c r="U282" s="84">
        <v>1.81</v>
      </c>
      <c r="V282" s="84">
        <v>192.18</v>
      </c>
      <c r="W282" s="84">
        <v>243.57</v>
      </c>
      <c r="X282" s="84">
        <v>92.58</v>
      </c>
      <c r="Y282" s="84">
        <v>24.04</v>
      </c>
      <c r="Z282" s="84">
        <v>99.04</v>
      </c>
      <c r="AA282" s="84">
        <v>1.76</v>
      </c>
      <c r="AB282" s="84">
        <v>18.18</v>
      </c>
      <c r="AC282" s="84">
        <v>16.440000000000001</v>
      </c>
      <c r="AD282" s="84">
        <v>33.950000000000003</v>
      </c>
      <c r="AE282" s="84">
        <v>0.21</v>
      </c>
      <c r="AF282" s="84">
        <v>0.06</v>
      </c>
      <c r="AG282" s="84">
        <v>0.11</v>
      </c>
      <c r="AH282" s="84">
        <v>0.4</v>
      </c>
      <c r="AI282" s="84">
        <v>1.57</v>
      </c>
      <c r="AJ282" s="84">
        <v>1.2</v>
      </c>
      <c r="AK282" s="26">
        <v>0.2</v>
      </c>
      <c r="AL282" s="26">
        <v>271.26</v>
      </c>
      <c r="AM282" s="26">
        <v>261.73</v>
      </c>
      <c r="AN282" s="26">
        <v>501.19</v>
      </c>
      <c r="AO282" s="26">
        <v>258.52999999999997</v>
      </c>
      <c r="AP282" s="26">
        <v>115.66</v>
      </c>
      <c r="AQ282" s="26">
        <v>199.4</v>
      </c>
      <c r="AR282" s="26">
        <v>74.069999999999993</v>
      </c>
      <c r="AS282" s="26">
        <v>269.82</v>
      </c>
      <c r="AT282" s="26">
        <v>183.51</v>
      </c>
      <c r="AU282" s="26">
        <v>158.29</v>
      </c>
      <c r="AV282" s="26">
        <v>218.04</v>
      </c>
      <c r="AW282" s="26">
        <v>71.42</v>
      </c>
      <c r="AX282" s="26">
        <v>116.76</v>
      </c>
      <c r="AY282" s="26">
        <v>737.02</v>
      </c>
      <c r="AZ282" s="26">
        <v>0</v>
      </c>
      <c r="BA282" s="26">
        <v>240.05</v>
      </c>
      <c r="BB282" s="26">
        <v>159.74</v>
      </c>
      <c r="BC282" s="26">
        <v>238.92</v>
      </c>
      <c r="BD282" s="26">
        <v>81.34</v>
      </c>
      <c r="BE282" s="26">
        <v>0.09</v>
      </c>
      <c r="BF282" s="26">
        <v>0.04</v>
      </c>
      <c r="BG282" s="26">
        <v>0.02</v>
      </c>
      <c r="BH282" s="26">
        <v>0.05</v>
      </c>
      <c r="BI282" s="26">
        <v>0.06</v>
      </c>
      <c r="BJ282" s="26">
        <v>0.26</v>
      </c>
      <c r="BK282" s="26">
        <v>0</v>
      </c>
      <c r="BL282" s="26">
        <v>0.78</v>
      </c>
      <c r="BM282" s="26">
        <v>0</v>
      </c>
      <c r="BN282" s="26">
        <v>0.23</v>
      </c>
      <c r="BO282" s="26">
        <v>0</v>
      </c>
      <c r="BP282" s="26">
        <v>0</v>
      </c>
      <c r="BQ282" s="26">
        <v>0</v>
      </c>
      <c r="BR282" s="26">
        <v>0.05</v>
      </c>
      <c r="BS282" s="26">
        <v>0.08</v>
      </c>
      <c r="BT282" s="26">
        <v>0.68</v>
      </c>
      <c r="BU282" s="26">
        <v>0</v>
      </c>
      <c r="BV282" s="26">
        <v>0</v>
      </c>
      <c r="BW282" s="26">
        <v>0.26</v>
      </c>
      <c r="BX282" s="26">
        <v>0.01</v>
      </c>
      <c r="BY282" s="26">
        <v>0</v>
      </c>
      <c r="BZ282" s="26">
        <v>0</v>
      </c>
      <c r="CA282" s="26">
        <v>0</v>
      </c>
      <c r="CB282" s="26">
        <v>0</v>
      </c>
      <c r="CC282" s="26">
        <v>319.74</v>
      </c>
    </row>
    <row r="283" spans="2:81" x14ac:dyDescent="0.25">
      <c r="B283" s="83"/>
      <c r="C283" s="2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84"/>
      <c r="AJ283" s="84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  <c r="BM283" s="26"/>
      <c r="BN283" s="26"/>
      <c r="BO283" s="26"/>
      <c r="BP283" s="26"/>
      <c r="BQ283" s="26"/>
      <c r="BR283" s="26"/>
      <c r="BS283" s="26"/>
      <c r="BT283" s="26"/>
      <c r="BU283" s="26"/>
      <c r="BV283" s="26"/>
      <c r="BW283" s="26"/>
      <c r="BX283" s="26"/>
      <c r="BY283" s="26"/>
      <c r="BZ283" s="26"/>
      <c r="CA283" s="26"/>
      <c r="CB283" s="26"/>
      <c r="CC283" s="26"/>
    </row>
    <row r="284" spans="2:81" x14ac:dyDescent="0.25">
      <c r="B284" s="105" t="s">
        <v>233</v>
      </c>
      <c r="C284" s="105"/>
      <c r="D284" s="105" t="s">
        <v>234</v>
      </c>
      <c r="E284" s="105"/>
      <c r="F284" s="105"/>
      <c r="G284" s="105"/>
      <c r="H284" s="105"/>
      <c r="I284" s="105"/>
      <c r="J284" s="106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  <c r="AJ284" s="84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  <c r="BM284" s="26"/>
      <c r="BN284" s="26"/>
      <c r="BO284" s="26"/>
      <c r="BP284" s="26"/>
      <c r="BQ284" s="26"/>
      <c r="BR284" s="26"/>
      <c r="BS284" s="26"/>
      <c r="BT284" s="26"/>
      <c r="BU284" s="26"/>
      <c r="BV284" s="26"/>
      <c r="BW284" s="26"/>
      <c r="BX284" s="26"/>
      <c r="BY284" s="26"/>
      <c r="BZ284" s="26"/>
      <c r="CA284" s="26"/>
      <c r="CB284" s="26"/>
      <c r="CC284" s="26"/>
    </row>
    <row r="285" spans="2:81" x14ac:dyDescent="0.25">
      <c r="B285" s="105"/>
      <c r="C285" s="105"/>
      <c r="D285" s="105"/>
      <c r="E285" s="105"/>
      <c r="F285" s="105"/>
      <c r="G285" s="105"/>
      <c r="H285" s="105"/>
      <c r="I285" s="105"/>
      <c r="J285" s="106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84"/>
      <c r="AJ285" s="84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  <c r="BM285" s="26"/>
      <c r="BN285" s="26"/>
      <c r="BO285" s="26"/>
      <c r="BP285" s="26"/>
      <c r="BQ285" s="26"/>
      <c r="BR285" s="26"/>
      <c r="BS285" s="26"/>
      <c r="BT285" s="26"/>
      <c r="BU285" s="26"/>
      <c r="BV285" s="26"/>
      <c r="BW285" s="26"/>
      <c r="BX285" s="26"/>
      <c r="BY285" s="26"/>
      <c r="BZ285" s="26"/>
      <c r="CA285" s="26"/>
      <c r="CB285" s="26"/>
      <c r="CC285" s="26"/>
    </row>
    <row r="286" spans="2:81" x14ac:dyDescent="0.25">
      <c r="B286" s="105"/>
      <c r="C286" s="105"/>
      <c r="D286" s="105"/>
      <c r="E286" s="105"/>
      <c r="F286" s="105"/>
      <c r="G286" s="105"/>
      <c r="H286" s="105"/>
      <c r="I286" s="105"/>
      <c r="J286" s="106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  <c r="BM286" s="26"/>
      <c r="BN286" s="26"/>
      <c r="BO286" s="26"/>
      <c r="BP286" s="26"/>
      <c r="BQ286" s="26"/>
      <c r="BR286" s="26"/>
      <c r="BS286" s="26"/>
      <c r="BT286" s="26"/>
      <c r="BU286" s="26"/>
      <c r="BV286" s="26"/>
      <c r="BW286" s="26"/>
      <c r="BX286" s="26"/>
      <c r="BY286" s="26"/>
      <c r="BZ286" s="26"/>
      <c r="CA286" s="26"/>
      <c r="CB286" s="26"/>
      <c r="CC286" s="26"/>
    </row>
    <row r="287" spans="2:81" x14ac:dyDescent="0.25">
      <c r="B287" s="105"/>
      <c r="C287" s="105"/>
      <c r="D287" s="105"/>
      <c r="E287" s="105"/>
      <c r="F287" s="105"/>
      <c r="G287" s="105"/>
      <c r="H287" s="105"/>
      <c r="I287" s="105"/>
      <c r="J287" s="106"/>
      <c r="K287" s="84">
        <v>18.8</v>
      </c>
      <c r="L287" s="84">
        <v>3.78</v>
      </c>
      <c r="M287" s="84">
        <v>0</v>
      </c>
      <c r="N287" s="84">
        <v>0</v>
      </c>
      <c r="O287" s="84">
        <v>77.459999999999994</v>
      </c>
      <c r="P287" s="84">
        <v>115.57</v>
      </c>
      <c r="Q287" s="84">
        <v>15.48</v>
      </c>
      <c r="R287" s="84">
        <v>0</v>
      </c>
      <c r="S287" s="84">
        <v>0</v>
      </c>
      <c r="T287" s="84">
        <v>2.54</v>
      </c>
      <c r="U287" s="84">
        <v>9.6300000000000008</v>
      </c>
      <c r="V287" s="84">
        <v>1227.26</v>
      </c>
      <c r="W287" s="84">
        <v>1564.25</v>
      </c>
      <c r="X287" s="84">
        <v>319.12</v>
      </c>
      <c r="Y287" s="84">
        <v>207.3</v>
      </c>
      <c r="Z287" s="84">
        <v>623.09</v>
      </c>
      <c r="AA287" s="84">
        <v>10.61</v>
      </c>
      <c r="AB287" s="84">
        <v>78.14</v>
      </c>
      <c r="AC287" s="84">
        <v>1470.62</v>
      </c>
      <c r="AD287" s="84">
        <v>403.68</v>
      </c>
      <c r="AE287" s="84">
        <v>6.04</v>
      </c>
      <c r="AF287" s="84">
        <v>0.63</v>
      </c>
      <c r="AG287" s="84">
        <v>0.56999999999999995</v>
      </c>
      <c r="AH287" s="84">
        <v>5.58</v>
      </c>
      <c r="AI287" s="84">
        <v>14.72</v>
      </c>
      <c r="AJ287" s="84">
        <v>12.75</v>
      </c>
      <c r="AK287" s="26">
        <v>0.4</v>
      </c>
      <c r="AL287" s="26">
        <v>1952.25</v>
      </c>
      <c r="AM287" s="26">
        <v>1708.85</v>
      </c>
      <c r="AN287" s="26">
        <v>2860.3</v>
      </c>
      <c r="AO287" s="26">
        <v>2048.11</v>
      </c>
      <c r="AP287" s="26">
        <v>808.6</v>
      </c>
      <c r="AQ287" s="26">
        <v>1403.76</v>
      </c>
      <c r="AR287" s="26">
        <v>491.35</v>
      </c>
      <c r="AS287" s="26">
        <v>1778.13</v>
      </c>
      <c r="AT287" s="26">
        <v>1424.55</v>
      </c>
      <c r="AU287" s="26">
        <v>1791.72</v>
      </c>
      <c r="AV287" s="26">
        <v>2343.7399999999998</v>
      </c>
      <c r="AW287" s="26">
        <v>954.81</v>
      </c>
      <c r="AX287" s="26">
        <v>1297.8599999999999</v>
      </c>
      <c r="AY287" s="26">
        <v>6146.58</v>
      </c>
      <c r="AZ287" s="26">
        <v>91.36</v>
      </c>
      <c r="BA287" s="26">
        <v>1860.36</v>
      </c>
      <c r="BB287" s="26">
        <v>1390.43</v>
      </c>
      <c r="BC287" s="26">
        <v>1445.38</v>
      </c>
      <c r="BD287" s="26">
        <v>596.04999999999995</v>
      </c>
      <c r="BE287" s="26">
        <v>0.31</v>
      </c>
      <c r="BF287" s="26">
        <v>0.14000000000000001</v>
      </c>
      <c r="BG287" s="26">
        <v>0.08</v>
      </c>
      <c r="BH287" s="26">
        <v>0.17</v>
      </c>
      <c r="BI287" s="26">
        <v>0.2</v>
      </c>
      <c r="BJ287" s="26">
        <v>0.92</v>
      </c>
      <c r="BK287" s="26">
        <v>0</v>
      </c>
      <c r="BL287" s="26">
        <v>3.33</v>
      </c>
      <c r="BM287" s="26">
        <v>0</v>
      </c>
      <c r="BN287" s="26">
        <v>1.08</v>
      </c>
      <c r="BO287" s="26">
        <v>0.03</v>
      </c>
      <c r="BP287" s="26">
        <v>0.03</v>
      </c>
      <c r="BQ287" s="26">
        <v>0</v>
      </c>
      <c r="BR287" s="26">
        <v>0.18</v>
      </c>
      <c r="BS287" s="26">
        <v>0.28000000000000003</v>
      </c>
      <c r="BT287" s="26">
        <v>4.8099999999999996</v>
      </c>
      <c r="BU287" s="26">
        <v>0.01</v>
      </c>
      <c r="BV287" s="26">
        <v>0</v>
      </c>
      <c r="BW287" s="26">
        <v>4.66</v>
      </c>
      <c r="BX287" s="26">
        <v>0.1</v>
      </c>
      <c r="BY287" s="26">
        <v>0.02</v>
      </c>
      <c r="BZ287" s="26">
        <v>0</v>
      </c>
      <c r="CA287" s="26">
        <v>0</v>
      </c>
      <c r="CB287" s="26">
        <v>0</v>
      </c>
      <c r="CC287" s="26">
        <v>1429.5</v>
      </c>
    </row>
    <row r="288" spans="2:81" x14ac:dyDescent="0.25">
      <c r="B288" s="90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84"/>
      <c r="AJ288" s="84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  <c r="BM288" s="26"/>
      <c r="BN288" s="26"/>
      <c r="BO288" s="26"/>
      <c r="BP288" s="26"/>
      <c r="BQ288" s="26"/>
      <c r="BR288" s="26"/>
      <c r="BS288" s="26"/>
      <c r="BT288" s="26"/>
      <c r="BU288" s="26"/>
      <c r="BV288" s="26"/>
      <c r="BW288" s="26"/>
      <c r="BX288" s="26"/>
      <c r="BY288" s="26"/>
      <c r="BZ288" s="26"/>
      <c r="CA288" s="26"/>
      <c r="CB288" s="26"/>
      <c r="CC288" s="26"/>
    </row>
    <row r="289" spans="2:81" x14ac:dyDescent="0.25">
      <c r="B289" s="85" t="s">
        <v>5</v>
      </c>
      <c r="C289" s="85"/>
      <c r="D289" s="85"/>
      <c r="E289" s="85"/>
      <c r="F289" s="85"/>
      <c r="G289" s="85"/>
      <c r="H289" s="85"/>
      <c r="I289" s="85"/>
      <c r="J289" s="85"/>
    </row>
    <row r="290" spans="2:81" ht="15.75" customHeight="1" x14ac:dyDescent="0.25">
      <c r="B290" s="105" t="s">
        <v>152</v>
      </c>
      <c r="C290" s="105"/>
      <c r="D290" s="109" t="s">
        <v>235</v>
      </c>
      <c r="E290" s="109"/>
      <c r="F290" s="107">
        <v>45595</v>
      </c>
      <c r="G290" s="108"/>
      <c r="H290" s="108"/>
      <c r="I290" s="1"/>
      <c r="J290" s="1" t="s">
        <v>203</v>
      </c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  <c r="AA290" s="85"/>
      <c r="AB290" s="85"/>
      <c r="AC290" s="85"/>
      <c r="AD290" s="85"/>
      <c r="AE290" s="85"/>
      <c r="AF290" s="85"/>
      <c r="AG290" s="85"/>
      <c r="AH290" s="85"/>
      <c r="AI290" s="85"/>
      <c r="AJ290" s="85"/>
      <c r="AK290" s="85"/>
      <c r="AL290" s="85"/>
      <c r="AM290" s="85"/>
      <c r="AN290" s="85"/>
      <c r="AO290" s="85"/>
      <c r="AP290" s="85"/>
      <c r="AQ290" s="85"/>
      <c r="AR290" s="85"/>
      <c r="AS290" s="85"/>
      <c r="AT290" s="85"/>
      <c r="AU290" s="85"/>
      <c r="AV290" s="85"/>
      <c r="AW290" s="85"/>
      <c r="AX290" s="85"/>
      <c r="AY290" s="85"/>
      <c r="AZ290" s="85"/>
      <c r="BA290" s="85"/>
      <c r="BB290" s="85"/>
      <c r="BC290" s="85"/>
      <c r="BD290" s="85"/>
      <c r="BE290" s="85"/>
      <c r="BF290" s="85"/>
      <c r="BG290" s="85"/>
      <c r="BH290" s="85"/>
      <c r="BI290" s="85"/>
      <c r="BJ290" s="85"/>
      <c r="BK290" s="85"/>
      <c r="BL290" s="85"/>
      <c r="BM290" s="85"/>
      <c r="BN290" s="85"/>
      <c r="BO290" s="85"/>
      <c r="BP290" s="85"/>
      <c r="BQ290" s="85"/>
      <c r="BR290" s="85"/>
      <c r="BS290" s="85"/>
      <c r="BT290" s="85"/>
      <c r="BU290" s="85"/>
      <c r="BV290" s="85"/>
      <c r="BW290" s="85"/>
      <c r="BX290" s="85"/>
      <c r="BY290" s="85"/>
      <c r="BZ290" s="85"/>
      <c r="CA290" s="85"/>
      <c r="CB290" s="85"/>
      <c r="CC290" s="85"/>
    </row>
    <row r="291" spans="2:8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03">
        <f>IF(Дата_Сост&lt;&gt;"",Дата_Сост,"")</f>
        <v>45323.547106481485</v>
      </c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  <c r="BD291" s="103"/>
      <c r="BE291" s="103"/>
      <c r="BF291" s="103"/>
      <c r="BG291" s="103"/>
      <c r="BH291" s="103"/>
      <c r="BI291" s="103"/>
      <c r="BJ291" s="103"/>
      <c r="BK291" s="103"/>
      <c r="BL291" s="103"/>
      <c r="BM291" s="103"/>
      <c r="BN291" s="103"/>
      <c r="BO291" s="103"/>
      <c r="BP291" s="103"/>
      <c r="BQ291" s="103"/>
      <c r="BR291" s="103"/>
      <c r="BS291" s="103"/>
      <c r="BT291" s="103"/>
      <c r="BU291" s="103"/>
      <c r="BV291" s="103"/>
      <c r="BW291" s="103"/>
      <c r="BX291" s="103"/>
      <c r="BY291" s="103"/>
      <c r="BZ291" s="103"/>
      <c r="CA291" s="103"/>
      <c r="CB291" s="103"/>
      <c r="CC291" s="103"/>
    </row>
    <row r="292" spans="2:81" x14ac:dyDescent="0.25">
      <c r="B292" s="110" t="s">
        <v>84</v>
      </c>
      <c r="C292" s="104" t="s">
        <v>85</v>
      </c>
      <c r="D292" s="104" t="s">
        <v>78</v>
      </c>
      <c r="E292" s="104" t="s">
        <v>1</v>
      </c>
      <c r="F292" s="104"/>
      <c r="G292" s="104" t="s">
        <v>6</v>
      </c>
      <c r="H292" s="104"/>
      <c r="I292" s="104" t="s">
        <v>79</v>
      </c>
      <c r="J292" s="104" t="s">
        <v>4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2:81" ht="31.5" x14ac:dyDescent="0.25">
      <c r="B293" s="111"/>
      <c r="C293" s="104"/>
      <c r="D293" s="104"/>
      <c r="E293" s="14" t="s">
        <v>0</v>
      </c>
      <c r="F293" s="14" t="s">
        <v>2</v>
      </c>
      <c r="G293" s="14" t="s">
        <v>0</v>
      </c>
      <c r="H293" s="14" t="s">
        <v>3</v>
      </c>
      <c r="I293" s="104"/>
      <c r="J293" s="104"/>
      <c r="K293" s="10" t="s">
        <v>7</v>
      </c>
      <c r="L293" s="10" t="s">
        <v>8</v>
      </c>
      <c r="M293" s="10" t="s">
        <v>70</v>
      </c>
      <c r="N293" s="10" t="s">
        <v>9</v>
      </c>
      <c r="O293" s="10" t="s">
        <v>10</v>
      </c>
      <c r="P293" s="10" t="s">
        <v>11</v>
      </c>
      <c r="Q293" s="10" t="s">
        <v>12</v>
      </c>
      <c r="R293" s="10" t="s">
        <v>13</v>
      </c>
      <c r="S293" s="10" t="s">
        <v>14</v>
      </c>
      <c r="T293" s="10" t="s">
        <v>15</v>
      </c>
      <c r="U293" s="10" t="s">
        <v>16</v>
      </c>
      <c r="V293" s="10" t="s">
        <v>17</v>
      </c>
      <c r="W293" s="10" t="s">
        <v>18</v>
      </c>
      <c r="X293" s="104" t="s">
        <v>75</v>
      </c>
      <c r="Y293" s="104"/>
      <c r="Z293" s="104"/>
      <c r="AA293" s="104"/>
      <c r="AB293" s="12" t="s">
        <v>74</v>
      </c>
      <c r="AC293" s="12"/>
      <c r="AD293" s="12"/>
      <c r="AE293" s="12"/>
      <c r="AF293" s="12"/>
      <c r="AG293" s="12"/>
      <c r="AH293" s="12"/>
      <c r="AI293" s="12"/>
      <c r="AJ293" s="104" t="s">
        <v>86</v>
      </c>
      <c r="AK293" s="13" t="s">
        <v>26</v>
      </c>
      <c r="AL293" s="13" t="s">
        <v>27</v>
      </c>
      <c r="AM293" s="13" t="s">
        <v>28</v>
      </c>
      <c r="AN293" s="13" t="s">
        <v>29</v>
      </c>
      <c r="AO293" s="13" t="s">
        <v>30</v>
      </c>
      <c r="AP293" s="13" t="s">
        <v>31</v>
      </c>
      <c r="AQ293" s="13" t="s">
        <v>32</v>
      </c>
      <c r="AR293" s="13" t="s">
        <v>33</v>
      </c>
      <c r="AS293" s="13" t="s">
        <v>34</v>
      </c>
      <c r="AT293" s="13" t="s">
        <v>35</v>
      </c>
      <c r="AU293" s="13" t="s">
        <v>36</v>
      </c>
      <c r="AV293" s="13" t="s">
        <v>37</v>
      </c>
      <c r="AW293" s="13" t="s">
        <v>38</v>
      </c>
      <c r="AX293" s="13" t="s">
        <v>39</v>
      </c>
      <c r="AY293" s="13" t="s">
        <v>40</v>
      </c>
      <c r="AZ293" s="13" t="s">
        <v>41</v>
      </c>
      <c r="BA293" s="13" t="s">
        <v>42</v>
      </c>
      <c r="BB293" s="13" t="s">
        <v>43</v>
      </c>
      <c r="BC293" s="13" t="s">
        <v>44</v>
      </c>
      <c r="BD293" s="13" t="s">
        <v>45</v>
      </c>
      <c r="BE293" s="13" t="s">
        <v>46</v>
      </c>
      <c r="BF293" s="13" t="s">
        <v>47</v>
      </c>
      <c r="BG293" s="13" t="s">
        <v>48</v>
      </c>
      <c r="BH293" s="13" t="s">
        <v>49</v>
      </c>
      <c r="BI293" s="13" t="s">
        <v>50</v>
      </c>
      <c r="BJ293" s="13" t="s">
        <v>51</v>
      </c>
      <c r="BK293" s="13" t="s">
        <v>52</v>
      </c>
      <c r="BL293" s="13" t="s">
        <v>53</v>
      </c>
      <c r="BM293" s="13" t="s">
        <v>54</v>
      </c>
      <c r="BN293" s="13" t="s">
        <v>55</v>
      </c>
      <c r="BO293" s="13" t="s">
        <v>56</v>
      </c>
      <c r="BP293" s="13" t="s">
        <v>57</v>
      </c>
      <c r="BQ293" s="13" t="s">
        <v>58</v>
      </c>
      <c r="BR293" s="13" t="s">
        <v>59</v>
      </c>
      <c r="BS293" s="13" t="s">
        <v>60</v>
      </c>
      <c r="BT293" s="13" t="s">
        <v>61</v>
      </c>
      <c r="BU293" s="13" t="s">
        <v>62</v>
      </c>
      <c r="BV293" s="13" t="s">
        <v>63</v>
      </c>
      <c r="BW293" s="13" t="s">
        <v>64</v>
      </c>
      <c r="BX293" s="13" t="s">
        <v>65</v>
      </c>
      <c r="BY293" s="13" t="s">
        <v>66</v>
      </c>
      <c r="BZ293" s="13" t="s">
        <v>67</v>
      </c>
      <c r="CA293" s="13" t="s">
        <v>68</v>
      </c>
      <c r="CB293" s="13" t="s">
        <v>69</v>
      </c>
      <c r="CC293" s="13"/>
    </row>
    <row r="294" spans="2:81" ht="18.75" x14ac:dyDescent="0.25">
      <c r="B294" s="77"/>
      <c r="C294" s="15" t="s">
        <v>89</v>
      </c>
      <c r="D294" s="78"/>
      <c r="E294" s="78"/>
      <c r="F294" s="78"/>
      <c r="G294" s="78"/>
      <c r="H294" s="78"/>
      <c r="I294" s="78"/>
      <c r="J294" s="78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 t="s">
        <v>19</v>
      </c>
      <c r="Y294" s="10" t="s">
        <v>20</v>
      </c>
      <c r="Z294" s="10" t="s">
        <v>21</v>
      </c>
      <c r="AA294" s="10" t="s">
        <v>22</v>
      </c>
      <c r="AB294" s="10" t="s">
        <v>71</v>
      </c>
      <c r="AC294" s="10" t="s">
        <v>23</v>
      </c>
      <c r="AD294" s="10" t="s">
        <v>72</v>
      </c>
      <c r="AE294" s="10" t="s">
        <v>73</v>
      </c>
      <c r="AF294" s="10" t="s">
        <v>76</v>
      </c>
      <c r="AG294" s="10" t="s">
        <v>77</v>
      </c>
      <c r="AH294" s="10" t="s">
        <v>24</v>
      </c>
      <c r="AI294" s="10" t="s">
        <v>25</v>
      </c>
      <c r="AJ294" s="104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  <c r="CC294" s="13"/>
    </row>
    <row r="295" spans="2:81" x14ac:dyDescent="0.25">
      <c r="B295" s="79" t="str">
        <f>"2/5"</f>
        <v>2/5</v>
      </c>
      <c r="C295" s="20" t="s">
        <v>204</v>
      </c>
      <c r="D295" s="80" t="str">
        <f>"140"</f>
        <v>140</v>
      </c>
      <c r="E295" s="80">
        <v>9.3800000000000008</v>
      </c>
      <c r="F295" s="80">
        <v>7.22</v>
      </c>
      <c r="G295" s="80">
        <v>7.27</v>
      </c>
      <c r="H295" s="80">
        <v>1.82</v>
      </c>
      <c r="I295" s="80">
        <v>34.04</v>
      </c>
      <c r="J295" s="80">
        <v>239.2935741</v>
      </c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78"/>
      <c r="AJ295" s="78"/>
    </row>
    <row r="296" spans="2:81" x14ac:dyDescent="0.25">
      <c r="B296" s="79" t="str">
        <f>"-"</f>
        <v>-</v>
      </c>
      <c r="C296" s="20" t="s">
        <v>205</v>
      </c>
      <c r="D296" s="80" t="str">
        <f>"20"</f>
        <v>20</v>
      </c>
      <c r="E296" s="80">
        <v>1.44</v>
      </c>
      <c r="F296" s="80">
        <v>1.44</v>
      </c>
      <c r="G296" s="80">
        <v>1.7</v>
      </c>
      <c r="H296" s="80">
        <v>0</v>
      </c>
      <c r="I296" s="80">
        <v>11.1</v>
      </c>
      <c r="J296" s="80">
        <v>63.48</v>
      </c>
      <c r="K296" s="80">
        <v>2.7</v>
      </c>
      <c r="L296" s="80">
        <v>7.0000000000000007E-2</v>
      </c>
      <c r="M296" s="80">
        <v>0</v>
      </c>
      <c r="N296" s="80">
        <v>0</v>
      </c>
      <c r="O296" s="80">
        <v>5.79</v>
      </c>
      <c r="P296" s="80">
        <v>17.64</v>
      </c>
      <c r="Q296" s="80">
        <v>0.98</v>
      </c>
      <c r="R296" s="80">
        <v>0</v>
      </c>
      <c r="S296" s="80">
        <v>0</v>
      </c>
      <c r="T296" s="80">
        <v>0.06</v>
      </c>
      <c r="U296" s="80">
        <v>1.17</v>
      </c>
      <c r="V296" s="80">
        <v>178.64</v>
      </c>
      <c r="W296" s="80">
        <v>133.69</v>
      </c>
      <c r="X296" s="80">
        <v>72.42</v>
      </c>
      <c r="Y296" s="80">
        <v>29.04</v>
      </c>
      <c r="Z296" s="80">
        <v>108.82</v>
      </c>
      <c r="AA296" s="80">
        <v>0.78</v>
      </c>
      <c r="AB296" s="80">
        <v>14.4</v>
      </c>
      <c r="AC296" s="80">
        <v>16.8</v>
      </c>
      <c r="AD296" s="80">
        <v>27.6</v>
      </c>
      <c r="AE296" s="80">
        <v>0.12</v>
      </c>
      <c r="AF296" s="80">
        <v>0.11</v>
      </c>
      <c r="AG296" s="80">
        <v>0.08</v>
      </c>
      <c r="AH296" s="80">
        <v>0.43</v>
      </c>
      <c r="AI296" s="80">
        <v>1.87</v>
      </c>
      <c r="AJ296" s="80">
        <v>0.31</v>
      </c>
      <c r="AK296" s="22">
        <v>0</v>
      </c>
      <c r="AL296" s="22">
        <v>225.66</v>
      </c>
      <c r="AM296" s="22">
        <v>213.22</v>
      </c>
      <c r="AN296" s="22">
        <v>590.4</v>
      </c>
      <c r="AO296" s="22">
        <v>207.69</v>
      </c>
      <c r="AP296" s="22">
        <v>125.69</v>
      </c>
      <c r="AQ296" s="22">
        <v>187.45</v>
      </c>
      <c r="AR296" s="22">
        <v>76.22</v>
      </c>
      <c r="AS296" s="22">
        <v>247.09</v>
      </c>
      <c r="AT296" s="22">
        <v>304.17</v>
      </c>
      <c r="AU296" s="22">
        <v>120.58</v>
      </c>
      <c r="AV296" s="22">
        <v>184.91</v>
      </c>
      <c r="AW296" s="22">
        <v>74.31</v>
      </c>
      <c r="AX296" s="22">
        <v>85.28</v>
      </c>
      <c r="AY296" s="22">
        <v>630.04</v>
      </c>
      <c r="AZ296" s="22">
        <v>0</v>
      </c>
      <c r="BA296" s="22">
        <v>229.77</v>
      </c>
      <c r="BB296" s="22">
        <v>198.92</v>
      </c>
      <c r="BC296" s="22">
        <v>220.58</v>
      </c>
      <c r="BD296" s="22">
        <v>65.709999999999994</v>
      </c>
      <c r="BE296" s="22">
        <v>7.0000000000000007E-2</v>
      </c>
      <c r="BF296" s="22">
        <v>0.03</v>
      </c>
      <c r="BG296" s="22">
        <v>0.02</v>
      </c>
      <c r="BH296" s="22">
        <v>0.04</v>
      </c>
      <c r="BI296" s="22">
        <v>0.05</v>
      </c>
      <c r="BJ296" s="22">
        <v>0.21</v>
      </c>
      <c r="BK296" s="22">
        <v>0</v>
      </c>
      <c r="BL296" s="22">
        <v>0.65</v>
      </c>
      <c r="BM296" s="22">
        <v>0</v>
      </c>
      <c r="BN296" s="22">
        <v>0.19</v>
      </c>
      <c r="BO296" s="22">
        <v>0.01</v>
      </c>
      <c r="BP296" s="22">
        <v>0</v>
      </c>
      <c r="BQ296" s="22">
        <v>0</v>
      </c>
      <c r="BR296" s="22">
        <v>0.04</v>
      </c>
      <c r="BS296" s="22">
        <v>0.06</v>
      </c>
      <c r="BT296" s="22">
        <v>0.61</v>
      </c>
      <c r="BU296" s="22">
        <v>0</v>
      </c>
      <c r="BV296" s="22">
        <v>0</v>
      </c>
      <c r="BW296" s="22">
        <v>0.57999999999999996</v>
      </c>
      <c r="BX296" s="22">
        <v>0.01</v>
      </c>
      <c r="BY296" s="22">
        <v>0</v>
      </c>
      <c r="BZ296" s="22">
        <v>0</v>
      </c>
      <c r="CA296" s="22">
        <v>0</v>
      </c>
      <c r="CB296" s="22">
        <v>0</v>
      </c>
      <c r="CC296" s="22">
        <v>123.99</v>
      </c>
    </row>
    <row r="297" spans="2:81" x14ac:dyDescent="0.25">
      <c r="B297" s="79" t="str">
        <f>"27/10"</f>
        <v>27/10</v>
      </c>
      <c r="C297" s="20" t="s">
        <v>157</v>
      </c>
      <c r="D297" s="80" t="str">
        <f>"200"</f>
        <v>200</v>
      </c>
      <c r="E297" s="80">
        <v>0.08</v>
      </c>
      <c r="F297" s="80">
        <v>0</v>
      </c>
      <c r="G297" s="80">
        <v>0.02</v>
      </c>
      <c r="H297" s="80">
        <v>0.02</v>
      </c>
      <c r="I297" s="80">
        <v>4.95</v>
      </c>
      <c r="J297" s="80">
        <v>19.219472</v>
      </c>
      <c r="K297" s="80">
        <v>0</v>
      </c>
      <c r="L297" s="80">
        <v>0</v>
      </c>
      <c r="M297" s="80">
        <v>0</v>
      </c>
      <c r="N297" s="80">
        <v>0</v>
      </c>
      <c r="O297" s="80">
        <v>9.8000000000000007</v>
      </c>
      <c r="P297" s="80">
        <v>0</v>
      </c>
      <c r="Q297" s="80">
        <v>0.04</v>
      </c>
      <c r="R297" s="80">
        <v>0</v>
      </c>
      <c r="S297" s="80">
        <v>0</v>
      </c>
      <c r="T297" s="80">
        <v>0</v>
      </c>
      <c r="U297" s="80">
        <v>0.03</v>
      </c>
      <c r="V297" s="80">
        <v>0.1</v>
      </c>
      <c r="W297" s="80">
        <v>0.3</v>
      </c>
      <c r="X297" s="80">
        <v>0.28999999999999998</v>
      </c>
      <c r="Y297" s="80">
        <v>0</v>
      </c>
      <c r="Z297" s="80">
        <v>0</v>
      </c>
      <c r="AA297" s="80">
        <v>0.03</v>
      </c>
      <c r="AB297" s="80">
        <v>0</v>
      </c>
      <c r="AC297" s="80">
        <v>0</v>
      </c>
      <c r="AD297" s="80">
        <v>0</v>
      </c>
      <c r="AE297" s="80">
        <v>0</v>
      </c>
      <c r="AF297" s="80">
        <v>0</v>
      </c>
      <c r="AG297" s="80">
        <v>0</v>
      </c>
      <c r="AH297" s="80">
        <v>0</v>
      </c>
      <c r="AI297" s="80">
        <v>0</v>
      </c>
      <c r="AJ297" s="80">
        <v>0</v>
      </c>
      <c r="AK297" s="22">
        <v>0</v>
      </c>
      <c r="AL297" s="22">
        <v>0</v>
      </c>
      <c r="AM297" s="22">
        <v>0</v>
      </c>
      <c r="AN297" s="22">
        <v>0</v>
      </c>
      <c r="AO297" s="22">
        <v>0</v>
      </c>
      <c r="AP297" s="22">
        <v>0</v>
      </c>
      <c r="AQ297" s="22">
        <v>0</v>
      </c>
      <c r="AR297" s="22">
        <v>0</v>
      </c>
      <c r="AS297" s="22">
        <v>0</v>
      </c>
      <c r="AT297" s="22">
        <v>0</v>
      </c>
      <c r="AU297" s="22">
        <v>0</v>
      </c>
      <c r="AV297" s="22">
        <v>0</v>
      </c>
      <c r="AW297" s="22">
        <v>0</v>
      </c>
      <c r="AX297" s="22">
        <v>0</v>
      </c>
      <c r="AY297" s="22">
        <v>0</v>
      </c>
      <c r="AZ297" s="22">
        <v>0</v>
      </c>
      <c r="BA297" s="22">
        <v>0</v>
      </c>
      <c r="BB297" s="22">
        <v>0</v>
      </c>
      <c r="BC297" s="22">
        <v>0</v>
      </c>
      <c r="BD297" s="22">
        <v>0</v>
      </c>
      <c r="BE297" s="22">
        <v>0</v>
      </c>
      <c r="BF297" s="22">
        <v>0</v>
      </c>
      <c r="BG297" s="22">
        <v>0</v>
      </c>
      <c r="BH297" s="22">
        <v>0</v>
      </c>
      <c r="BI297" s="22">
        <v>0</v>
      </c>
      <c r="BJ297" s="22">
        <v>0</v>
      </c>
      <c r="BK297" s="22">
        <v>0</v>
      </c>
      <c r="BL297" s="22">
        <v>0</v>
      </c>
      <c r="BM297" s="22">
        <v>0</v>
      </c>
      <c r="BN297" s="22">
        <v>0</v>
      </c>
      <c r="BO297" s="22">
        <v>0</v>
      </c>
      <c r="BP297" s="22">
        <v>0</v>
      </c>
      <c r="BQ297" s="22">
        <v>0</v>
      </c>
      <c r="BR297" s="22">
        <v>0</v>
      </c>
      <c r="BS297" s="22">
        <v>0</v>
      </c>
      <c r="BT297" s="22">
        <v>0</v>
      </c>
      <c r="BU297" s="22">
        <v>0</v>
      </c>
      <c r="BV297" s="22">
        <v>0</v>
      </c>
      <c r="BW297" s="22">
        <v>0</v>
      </c>
      <c r="BX297" s="22">
        <v>0</v>
      </c>
      <c r="BY297" s="22">
        <v>0</v>
      </c>
      <c r="BZ297" s="22">
        <v>0</v>
      </c>
      <c r="CA297" s="22">
        <v>0</v>
      </c>
      <c r="CB297" s="22">
        <v>0</v>
      </c>
      <c r="CC297" s="22">
        <v>200.04</v>
      </c>
    </row>
    <row r="298" spans="2:81" x14ac:dyDescent="0.25">
      <c r="B298" s="81" t="str">
        <f>"-"</f>
        <v>-</v>
      </c>
      <c r="C298" s="17" t="s">
        <v>158</v>
      </c>
      <c r="D298" s="82" t="str">
        <f>"40"</f>
        <v>40</v>
      </c>
      <c r="E298" s="82">
        <v>3.08</v>
      </c>
      <c r="F298" s="82">
        <v>0</v>
      </c>
      <c r="G298" s="82">
        <v>1.2</v>
      </c>
      <c r="H298" s="82">
        <v>1.2</v>
      </c>
      <c r="I298" s="82">
        <v>21.32</v>
      </c>
      <c r="J298" s="82">
        <v>107.80799999999999</v>
      </c>
      <c r="K298" s="82">
        <v>4.32</v>
      </c>
      <c r="L298" s="82">
        <v>0.12</v>
      </c>
      <c r="M298" s="82">
        <v>0</v>
      </c>
      <c r="N298" s="82">
        <v>0</v>
      </c>
      <c r="O298" s="82">
        <v>0.44</v>
      </c>
      <c r="P298" s="82">
        <v>15.2</v>
      </c>
      <c r="Q298" s="82">
        <v>7.0000000000000007E-2</v>
      </c>
      <c r="R298" s="82">
        <v>0</v>
      </c>
      <c r="S298" s="82">
        <v>0</v>
      </c>
      <c r="T298" s="82">
        <v>0.22</v>
      </c>
      <c r="U298" s="82">
        <v>1.1599999999999999</v>
      </c>
      <c r="V298" s="82">
        <v>123.06</v>
      </c>
      <c r="W298" s="82">
        <v>12.78</v>
      </c>
      <c r="X298" s="82">
        <v>112.44</v>
      </c>
      <c r="Y298" s="82">
        <v>6.11</v>
      </c>
      <c r="Z298" s="82">
        <v>68.33</v>
      </c>
      <c r="AA298" s="82">
        <v>0.09</v>
      </c>
      <c r="AB298" s="82">
        <v>45.56</v>
      </c>
      <c r="AC298" s="82">
        <v>35.56</v>
      </c>
      <c r="AD298" s="82">
        <v>51.44</v>
      </c>
      <c r="AE298" s="82">
        <v>0.1</v>
      </c>
      <c r="AF298" s="82">
        <v>0</v>
      </c>
      <c r="AG298" s="82">
        <v>0.05</v>
      </c>
      <c r="AH298" s="82">
        <v>0.03</v>
      </c>
      <c r="AI298" s="82">
        <v>0.77</v>
      </c>
      <c r="AJ298" s="82">
        <v>0.08</v>
      </c>
      <c r="AK298" s="13">
        <v>0</v>
      </c>
      <c r="AL298" s="13">
        <v>299.11</v>
      </c>
      <c r="AM298" s="13">
        <v>259.61</v>
      </c>
      <c r="AN298" s="13">
        <v>454.78</v>
      </c>
      <c r="AO298" s="13">
        <v>242.72</v>
      </c>
      <c r="AP298" s="13">
        <v>101.5</v>
      </c>
      <c r="AQ298" s="13">
        <v>184.83</v>
      </c>
      <c r="AR298" s="13">
        <v>109.17</v>
      </c>
      <c r="AS298" s="13">
        <v>289.89</v>
      </c>
      <c r="AT298" s="13">
        <v>172.44</v>
      </c>
      <c r="AU298" s="13">
        <v>218.11</v>
      </c>
      <c r="AV298" s="13">
        <v>275.5</v>
      </c>
      <c r="AW298" s="13">
        <v>131.72</v>
      </c>
      <c r="AX298" s="13">
        <v>150</v>
      </c>
      <c r="AY298" s="13">
        <v>1351.67</v>
      </c>
      <c r="AZ298" s="13">
        <v>0</v>
      </c>
      <c r="BA298" s="13">
        <v>556.66999999999996</v>
      </c>
      <c r="BB298" s="13">
        <v>255.33</v>
      </c>
      <c r="BC298" s="13">
        <v>229.11</v>
      </c>
      <c r="BD298" s="13">
        <v>81.78</v>
      </c>
      <c r="BE298" s="13">
        <v>0.15</v>
      </c>
      <c r="BF298" s="13">
        <v>0.08</v>
      </c>
      <c r="BG298" s="13">
        <v>0.08</v>
      </c>
      <c r="BH298" s="13">
        <v>0.2</v>
      </c>
      <c r="BI298" s="13">
        <v>0.24</v>
      </c>
      <c r="BJ298" s="13">
        <v>0.81</v>
      </c>
      <c r="BK298" s="13">
        <v>0.04</v>
      </c>
      <c r="BL298" s="13">
        <v>2.04</v>
      </c>
      <c r="BM298" s="13">
        <v>0.01</v>
      </c>
      <c r="BN298" s="13">
        <v>0.56000000000000005</v>
      </c>
      <c r="BO298" s="13">
        <v>0.01</v>
      </c>
      <c r="BP298" s="13">
        <v>0</v>
      </c>
      <c r="BQ298" s="13">
        <v>0</v>
      </c>
      <c r="BR298" s="13">
        <v>0.14000000000000001</v>
      </c>
      <c r="BS298" s="13">
        <v>0.21</v>
      </c>
      <c r="BT298" s="13">
        <v>1.61</v>
      </c>
      <c r="BU298" s="13">
        <v>0</v>
      </c>
      <c r="BV298" s="13">
        <v>0</v>
      </c>
      <c r="BW298" s="13">
        <v>0.25</v>
      </c>
      <c r="BX298" s="13">
        <v>0.01</v>
      </c>
      <c r="BY298" s="13">
        <v>0</v>
      </c>
      <c r="BZ298" s="13">
        <v>0</v>
      </c>
      <c r="CA298" s="13">
        <v>0</v>
      </c>
      <c r="CB298" s="13">
        <v>0</v>
      </c>
      <c r="CC298" s="13">
        <v>18.96</v>
      </c>
    </row>
    <row r="299" spans="2:81" x14ac:dyDescent="0.25">
      <c r="B299" s="83"/>
      <c r="C299" s="24" t="s">
        <v>94</v>
      </c>
      <c r="D299" s="84"/>
      <c r="E299" s="84">
        <v>13.98</v>
      </c>
      <c r="F299" s="84">
        <v>8.66</v>
      </c>
      <c r="G299" s="84">
        <v>10.19</v>
      </c>
      <c r="H299" s="84">
        <v>3.04</v>
      </c>
      <c r="I299" s="84">
        <v>71.41</v>
      </c>
      <c r="J299" s="84">
        <v>429.8</v>
      </c>
      <c r="K299" s="84">
        <v>7.02</v>
      </c>
      <c r="L299" s="84">
        <v>0.19</v>
      </c>
      <c r="M299" s="84">
        <v>0</v>
      </c>
      <c r="N299" s="84">
        <v>0</v>
      </c>
      <c r="O299" s="84">
        <v>16.03</v>
      </c>
      <c r="P299" s="84">
        <v>32.840000000000003</v>
      </c>
      <c r="Q299" s="84">
        <v>1.0900000000000001</v>
      </c>
      <c r="R299" s="84">
        <v>0</v>
      </c>
      <c r="S299" s="84">
        <v>0</v>
      </c>
      <c r="T299" s="84">
        <v>0.28000000000000003</v>
      </c>
      <c r="U299" s="84">
        <v>2.36</v>
      </c>
      <c r="V299" s="84">
        <v>301.8</v>
      </c>
      <c r="W299" s="84">
        <v>146.77000000000001</v>
      </c>
      <c r="X299" s="84">
        <v>185.15</v>
      </c>
      <c r="Y299" s="84">
        <v>35.15</v>
      </c>
      <c r="Z299" s="84">
        <v>177.15</v>
      </c>
      <c r="AA299" s="84">
        <v>0.9</v>
      </c>
      <c r="AB299" s="84">
        <v>59.96</v>
      </c>
      <c r="AC299" s="84">
        <v>52.36</v>
      </c>
      <c r="AD299" s="84">
        <v>79.040000000000006</v>
      </c>
      <c r="AE299" s="84">
        <v>0.22</v>
      </c>
      <c r="AF299" s="84">
        <v>0.11</v>
      </c>
      <c r="AG299" s="84">
        <v>0.13</v>
      </c>
      <c r="AH299" s="84">
        <v>0.46</v>
      </c>
      <c r="AI299" s="84">
        <v>2.63</v>
      </c>
      <c r="AJ299" s="84">
        <v>0.39</v>
      </c>
      <c r="AK299" s="26">
        <v>0</v>
      </c>
      <c r="AL299" s="26">
        <v>524.77</v>
      </c>
      <c r="AM299" s="26">
        <v>472.83</v>
      </c>
      <c r="AN299" s="26">
        <v>1045.17</v>
      </c>
      <c r="AO299" s="26">
        <v>450.42</v>
      </c>
      <c r="AP299" s="26">
        <v>227.19</v>
      </c>
      <c r="AQ299" s="26">
        <v>372.28</v>
      </c>
      <c r="AR299" s="26">
        <v>185.39</v>
      </c>
      <c r="AS299" s="26">
        <v>536.98</v>
      </c>
      <c r="AT299" s="26">
        <v>476.61</v>
      </c>
      <c r="AU299" s="26">
        <v>338.69</v>
      </c>
      <c r="AV299" s="26">
        <v>460.41</v>
      </c>
      <c r="AW299" s="26">
        <v>206.03</v>
      </c>
      <c r="AX299" s="26">
        <v>235.28</v>
      </c>
      <c r="AY299" s="26">
        <v>1981.71</v>
      </c>
      <c r="AZ299" s="26">
        <v>0</v>
      </c>
      <c r="BA299" s="26">
        <v>786.44</v>
      </c>
      <c r="BB299" s="26">
        <v>454.26</v>
      </c>
      <c r="BC299" s="26">
        <v>449.69</v>
      </c>
      <c r="BD299" s="26">
        <v>147.47999999999999</v>
      </c>
      <c r="BE299" s="26">
        <v>0.22</v>
      </c>
      <c r="BF299" s="26">
        <v>0.11</v>
      </c>
      <c r="BG299" s="26">
        <v>0.1</v>
      </c>
      <c r="BH299" s="26">
        <v>0.24</v>
      </c>
      <c r="BI299" s="26">
        <v>0.28000000000000003</v>
      </c>
      <c r="BJ299" s="26">
        <v>1.02</v>
      </c>
      <c r="BK299" s="26">
        <v>0.04</v>
      </c>
      <c r="BL299" s="26">
        <v>2.68</v>
      </c>
      <c r="BM299" s="26">
        <v>0.01</v>
      </c>
      <c r="BN299" s="26">
        <v>0.75</v>
      </c>
      <c r="BO299" s="26">
        <v>0.02</v>
      </c>
      <c r="BP299" s="26">
        <v>0</v>
      </c>
      <c r="BQ299" s="26">
        <v>0</v>
      </c>
      <c r="BR299" s="26">
        <v>0.18</v>
      </c>
      <c r="BS299" s="26">
        <v>0.27</v>
      </c>
      <c r="BT299" s="26">
        <v>2.2200000000000002</v>
      </c>
      <c r="BU299" s="26">
        <v>0</v>
      </c>
      <c r="BV299" s="26">
        <v>0</v>
      </c>
      <c r="BW299" s="26">
        <v>0.83</v>
      </c>
      <c r="BX299" s="26">
        <v>0.02</v>
      </c>
      <c r="BY299" s="26">
        <v>0</v>
      </c>
      <c r="BZ299" s="26">
        <v>0</v>
      </c>
      <c r="CA299" s="26">
        <v>0</v>
      </c>
      <c r="CB299" s="26">
        <v>0</v>
      </c>
      <c r="CC299" s="26">
        <v>342.99</v>
      </c>
    </row>
    <row r="300" spans="2:81" x14ac:dyDescent="0.25">
      <c r="B300" s="77"/>
      <c r="C300" s="15" t="s">
        <v>95</v>
      </c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78"/>
      <c r="AJ300" s="78"/>
    </row>
    <row r="301" spans="2:81" x14ac:dyDescent="0.25">
      <c r="B301" s="81" t="str">
        <f>"-"</f>
        <v>-</v>
      </c>
      <c r="C301" s="17" t="s">
        <v>96</v>
      </c>
      <c r="D301" s="82" t="str">
        <f>"100"</f>
        <v>100</v>
      </c>
      <c r="E301" s="82">
        <v>0.5</v>
      </c>
      <c r="F301" s="82">
        <v>0</v>
      </c>
      <c r="G301" s="82">
        <v>0.1</v>
      </c>
      <c r="H301" s="82">
        <v>0</v>
      </c>
      <c r="I301" s="82">
        <v>10.3</v>
      </c>
      <c r="J301" s="82">
        <v>43.239999999999995</v>
      </c>
      <c r="K301" s="82">
        <v>0.1</v>
      </c>
      <c r="L301" s="82">
        <v>0</v>
      </c>
      <c r="M301" s="82">
        <v>0</v>
      </c>
      <c r="N301" s="82">
        <v>0</v>
      </c>
      <c r="O301" s="82">
        <v>9</v>
      </c>
      <c r="P301" s="82">
        <v>0.8</v>
      </c>
      <c r="Q301" s="82">
        <v>1.8</v>
      </c>
      <c r="R301" s="82">
        <v>0</v>
      </c>
      <c r="S301" s="82">
        <v>0</v>
      </c>
      <c r="T301" s="82">
        <v>0.8</v>
      </c>
      <c r="U301" s="82">
        <v>0.5</v>
      </c>
      <c r="V301" s="82">
        <v>26</v>
      </c>
      <c r="W301" s="82">
        <v>278</v>
      </c>
      <c r="X301" s="82">
        <v>16</v>
      </c>
      <c r="Y301" s="82">
        <v>9</v>
      </c>
      <c r="Z301" s="82">
        <v>11</v>
      </c>
      <c r="AA301" s="82">
        <v>2.2000000000000002</v>
      </c>
      <c r="AB301" s="82">
        <v>0</v>
      </c>
      <c r="AC301" s="82">
        <v>30</v>
      </c>
      <c r="AD301" s="82">
        <v>5</v>
      </c>
      <c r="AE301" s="82">
        <v>0.2</v>
      </c>
      <c r="AF301" s="82">
        <v>0.03</v>
      </c>
      <c r="AG301" s="82">
        <v>0.02</v>
      </c>
      <c r="AH301" s="82">
        <v>0.3</v>
      </c>
      <c r="AI301" s="82">
        <v>0.4</v>
      </c>
      <c r="AJ301" s="82">
        <v>10</v>
      </c>
      <c r="AK301" s="13">
        <v>0</v>
      </c>
      <c r="AL301" s="13">
        <v>12</v>
      </c>
      <c r="AM301" s="13">
        <v>13</v>
      </c>
      <c r="AN301" s="13">
        <v>19</v>
      </c>
      <c r="AO301" s="13">
        <v>18</v>
      </c>
      <c r="AP301" s="13">
        <v>3</v>
      </c>
      <c r="AQ301" s="13">
        <v>11</v>
      </c>
      <c r="AR301" s="13">
        <v>3</v>
      </c>
      <c r="AS301" s="13">
        <v>9</v>
      </c>
      <c r="AT301" s="13">
        <v>17</v>
      </c>
      <c r="AU301" s="13">
        <v>10</v>
      </c>
      <c r="AV301" s="13">
        <v>78</v>
      </c>
      <c r="AW301" s="13">
        <v>7</v>
      </c>
      <c r="AX301" s="13">
        <v>14</v>
      </c>
      <c r="AY301" s="13">
        <v>42</v>
      </c>
      <c r="AZ301" s="13">
        <v>0</v>
      </c>
      <c r="BA301" s="13">
        <v>13</v>
      </c>
      <c r="BB301" s="13">
        <v>16</v>
      </c>
      <c r="BC301" s="13">
        <v>6</v>
      </c>
      <c r="BD301" s="13">
        <v>5</v>
      </c>
      <c r="BE301" s="13">
        <v>0</v>
      </c>
      <c r="BF301" s="13">
        <v>0</v>
      </c>
      <c r="BG301" s="13">
        <v>0</v>
      </c>
      <c r="BH301" s="13">
        <v>0</v>
      </c>
      <c r="BI301" s="13">
        <v>0</v>
      </c>
      <c r="BJ301" s="13">
        <v>0</v>
      </c>
      <c r="BK301" s="13">
        <v>0</v>
      </c>
      <c r="BL301" s="13">
        <v>0</v>
      </c>
      <c r="BM301" s="13">
        <v>0</v>
      </c>
      <c r="BN301" s="13">
        <v>0</v>
      </c>
      <c r="BO301" s="13">
        <v>0</v>
      </c>
      <c r="BP301" s="13">
        <v>0</v>
      </c>
      <c r="BQ301" s="13">
        <v>0</v>
      </c>
      <c r="BR301" s="13">
        <v>0</v>
      </c>
      <c r="BS301" s="13">
        <v>0</v>
      </c>
      <c r="BT301" s="13">
        <v>0</v>
      </c>
      <c r="BU301" s="13">
        <v>0</v>
      </c>
      <c r="BV301" s="13">
        <v>0</v>
      </c>
      <c r="BW301" s="13">
        <v>0</v>
      </c>
      <c r="BX301" s="13">
        <v>0</v>
      </c>
      <c r="BY301" s="13">
        <v>0</v>
      </c>
      <c r="BZ301" s="13">
        <v>0</v>
      </c>
      <c r="CA301" s="13">
        <v>0</v>
      </c>
      <c r="CB301" s="13">
        <v>0</v>
      </c>
      <c r="CC301" s="13">
        <v>86.3</v>
      </c>
    </row>
    <row r="302" spans="2:81" x14ac:dyDescent="0.25">
      <c r="B302" s="83"/>
      <c r="C302" s="24" t="s">
        <v>97</v>
      </c>
      <c r="D302" s="84"/>
      <c r="E302" s="84">
        <v>0.5</v>
      </c>
      <c r="F302" s="84">
        <v>0</v>
      </c>
      <c r="G302" s="84">
        <v>0.1</v>
      </c>
      <c r="H302" s="84">
        <v>0</v>
      </c>
      <c r="I302" s="84">
        <v>10.3</v>
      </c>
      <c r="J302" s="84">
        <v>43.24</v>
      </c>
      <c r="K302" s="84">
        <v>0.1</v>
      </c>
      <c r="L302" s="84">
        <v>0</v>
      </c>
      <c r="M302" s="84">
        <v>0</v>
      </c>
      <c r="N302" s="84">
        <v>0</v>
      </c>
      <c r="O302" s="84">
        <v>9</v>
      </c>
      <c r="P302" s="84">
        <v>0.8</v>
      </c>
      <c r="Q302" s="84">
        <v>1.8</v>
      </c>
      <c r="R302" s="84">
        <v>0</v>
      </c>
      <c r="S302" s="84">
        <v>0</v>
      </c>
      <c r="T302" s="84">
        <v>0.8</v>
      </c>
      <c r="U302" s="84">
        <v>0.5</v>
      </c>
      <c r="V302" s="84">
        <v>26</v>
      </c>
      <c r="W302" s="84">
        <v>278</v>
      </c>
      <c r="X302" s="84">
        <v>16</v>
      </c>
      <c r="Y302" s="84">
        <v>9</v>
      </c>
      <c r="Z302" s="84">
        <v>11</v>
      </c>
      <c r="AA302" s="84">
        <v>2.2000000000000002</v>
      </c>
      <c r="AB302" s="84">
        <v>0</v>
      </c>
      <c r="AC302" s="84">
        <v>30</v>
      </c>
      <c r="AD302" s="84">
        <v>5</v>
      </c>
      <c r="AE302" s="84">
        <v>0.2</v>
      </c>
      <c r="AF302" s="84">
        <v>0.03</v>
      </c>
      <c r="AG302" s="84">
        <v>0.02</v>
      </c>
      <c r="AH302" s="84">
        <v>0.3</v>
      </c>
      <c r="AI302" s="84">
        <v>0.4</v>
      </c>
      <c r="AJ302" s="84">
        <v>10</v>
      </c>
      <c r="AK302" s="26">
        <v>0</v>
      </c>
      <c r="AL302" s="26">
        <v>12</v>
      </c>
      <c r="AM302" s="26">
        <v>13</v>
      </c>
      <c r="AN302" s="26">
        <v>19</v>
      </c>
      <c r="AO302" s="26">
        <v>18</v>
      </c>
      <c r="AP302" s="26">
        <v>3</v>
      </c>
      <c r="AQ302" s="26">
        <v>11</v>
      </c>
      <c r="AR302" s="26">
        <v>3</v>
      </c>
      <c r="AS302" s="26">
        <v>9</v>
      </c>
      <c r="AT302" s="26">
        <v>17</v>
      </c>
      <c r="AU302" s="26">
        <v>10</v>
      </c>
      <c r="AV302" s="26">
        <v>78</v>
      </c>
      <c r="AW302" s="26">
        <v>7</v>
      </c>
      <c r="AX302" s="26">
        <v>14</v>
      </c>
      <c r="AY302" s="26">
        <v>42</v>
      </c>
      <c r="AZ302" s="26">
        <v>0</v>
      </c>
      <c r="BA302" s="26">
        <v>13</v>
      </c>
      <c r="BB302" s="26">
        <v>16</v>
      </c>
      <c r="BC302" s="26">
        <v>6</v>
      </c>
      <c r="BD302" s="26">
        <v>5</v>
      </c>
      <c r="BE302" s="26">
        <v>0</v>
      </c>
      <c r="BF302" s="26">
        <v>0</v>
      </c>
      <c r="BG302" s="26">
        <v>0</v>
      </c>
      <c r="BH302" s="26">
        <v>0</v>
      </c>
      <c r="BI302" s="26">
        <v>0</v>
      </c>
      <c r="BJ302" s="26">
        <v>0</v>
      </c>
      <c r="BK302" s="26">
        <v>0</v>
      </c>
      <c r="BL302" s="26">
        <v>0</v>
      </c>
      <c r="BM302" s="26">
        <v>0</v>
      </c>
      <c r="BN302" s="26">
        <v>0</v>
      </c>
      <c r="BO302" s="26">
        <v>0</v>
      </c>
      <c r="BP302" s="26">
        <v>0</v>
      </c>
      <c r="BQ302" s="26">
        <v>0</v>
      </c>
      <c r="BR302" s="26">
        <v>0</v>
      </c>
      <c r="BS302" s="26">
        <v>0</v>
      </c>
      <c r="BT302" s="26">
        <v>0</v>
      </c>
      <c r="BU302" s="26">
        <v>0</v>
      </c>
      <c r="BV302" s="26">
        <v>0</v>
      </c>
      <c r="BW302" s="26">
        <v>0</v>
      </c>
      <c r="BX302" s="26">
        <v>0</v>
      </c>
      <c r="BY302" s="26">
        <v>0</v>
      </c>
      <c r="BZ302" s="26">
        <v>0</v>
      </c>
      <c r="CA302" s="26">
        <v>0</v>
      </c>
      <c r="CB302" s="26">
        <v>0</v>
      </c>
      <c r="CC302" s="26">
        <v>86.3</v>
      </c>
    </row>
    <row r="303" spans="2:81" x14ac:dyDescent="0.25">
      <c r="B303" s="77"/>
      <c r="C303" s="15" t="s">
        <v>98</v>
      </c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78"/>
      <c r="AJ303" s="78"/>
    </row>
    <row r="304" spans="2:81" x14ac:dyDescent="0.25">
      <c r="B304" s="79" t="str">
        <f>"2/2"</f>
        <v>2/2</v>
      </c>
      <c r="C304" s="20" t="s">
        <v>100</v>
      </c>
      <c r="D304" s="80" t="str">
        <f>"200"</f>
        <v>200</v>
      </c>
      <c r="E304" s="80">
        <v>1.71</v>
      </c>
      <c r="F304" s="80">
        <v>0</v>
      </c>
      <c r="G304" s="80">
        <v>4.2</v>
      </c>
      <c r="H304" s="80">
        <v>4.17</v>
      </c>
      <c r="I304" s="80">
        <v>10.17</v>
      </c>
      <c r="J304" s="80">
        <v>82.065686000000014</v>
      </c>
      <c r="K304" s="80">
        <v>0.45</v>
      </c>
      <c r="L304" s="80">
        <v>0</v>
      </c>
      <c r="M304" s="80">
        <v>0</v>
      </c>
      <c r="N304" s="80">
        <v>0</v>
      </c>
      <c r="O304" s="80">
        <v>3.53</v>
      </c>
      <c r="P304" s="80">
        <v>0.25</v>
      </c>
      <c r="Q304" s="80">
        <v>1.08</v>
      </c>
      <c r="R304" s="80">
        <v>0</v>
      </c>
      <c r="S304" s="80">
        <v>0</v>
      </c>
      <c r="T304" s="80">
        <v>0.15</v>
      </c>
      <c r="U304" s="80">
        <v>0.98</v>
      </c>
      <c r="V304" s="80">
        <v>343</v>
      </c>
      <c r="W304" s="80">
        <v>154.35</v>
      </c>
      <c r="X304" s="80">
        <v>20.09</v>
      </c>
      <c r="Y304" s="80">
        <v>7.35</v>
      </c>
      <c r="Z304" s="80">
        <v>18.13</v>
      </c>
      <c r="AA304" s="80">
        <v>0.34</v>
      </c>
      <c r="AB304" s="80">
        <v>0</v>
      </c>
      <c r="AC304" s="80">
        <v>450.8</v>
      </c>
      <c r="AD304" s="80">
        <v>76.5</v>
      </c>
      <c r="AE304" s="80">
        <v>1.55</v>
      </c>
      <c r="AF304" s="80">
        <v>0.01</v>
      </c>
      <c r="AG304" s="80">
        <v>0.02</v>
      </c>
      <c r="AH304" s="80">
        <v>0.2</v>
      </c>
      <c r="AI304" s="80">
        <v>0.3</v>
      </c>
      <c r="AJ304" s="80">
        <v>3.43</v>
      </c>
      <c r="AK304" s="22">
        <v>0</v>
      </c>
      <c r="AL304" s="22">
        <v>0</v>
      </c>
      <c r="AM304" s="22">
        <v>0</v>
      </c>
      <c r="AN304" s="22">
        <v>0</v>
      </c>
      <c r="AO304" s="22">
        <v>0</v>
      </c>
      <c r="AP304" s="22">
        <v>0</v>
      </c>
      <c r="AQ304" s="22">
        <v>0</v>
      </c>
      <c r="AR304" s="22">
        <v>0</v>
      </c>
      <c r="AS304" s="22">
        <v>0</v>
      </c>
      <c r="AT304" s="22">
        <v>0</v>
      </c>
      <c r="AU304" s="22">
        <v>0</v>
      </c>
      <c r="AV304" s="22">
        <v>0</v>
      </c>
      <c r="AW304" s="22">
        <v>0</v>
      </c>
      <c r="AX304" s="22">
        <v>0</v>
      </c>
      <c r="AY304" s="22">
        <v>0</v>
      </c>
      <c r="AZ304" s="22">
        <v>0</v>
      </c>
      <c r="BA304" s="22">
        <v>0</v>
      </c>
      <c r="BB304" s="22">
        <v>0</v>
      </c>
      <c r="BC304" s="22">
        <v>0</v>
      </c>
      <c r="BD304" s="22">
        <v>0</v>
      </c>
      <c r="BE304" s="22">
        <v>0</v>
      </c>
      <c r="BF304" s="22">
        <v>0</v>
      </c>
      <c r="BG304" s="22">
        <v>0</v>
      </c>
      <c r="BH304" s="22">
        <v>0</v>
      </c>
      <c r="BI304" s="22">
        <v>0</v>
      </c>
      <c r="BJ304" s="22">
        <v>0</v>
      </c>
      <c r="BK304" s="22">
        <v>0</v>
      </c>
      <c r="BL304" s="22">
        <v>0</v>
      </c>
      <c r="BM304" s="22">
        <v>0</v>
      </c>
      <c r="BN304" s="22">
        <v>0</v>
      </c>
      <c r="BO304" s="22">
        <v>0</v>
      </c>
      <c r="BP304" s="22">
        <v>0</v>
      </c>
      <c r="BQ304" s="22">
        <v>0</v>
      </c>
      <c r="BR304" s="22">
        <v>0</v>
      </c>
      <c r="BS304" s="22">
        <v>0</v>
      </c>
      <c r="BT304" s="22">
        <v>0</v>
      </c>
      <c r="BU304" s="22">
        <v>0</v>
      </c>
      <c r="BV304" s="22">
        <v>0</v>
      </c>
      <c r="BW304" s="22">
        <v>0</v>
      </c>
      <c r="BX304" s="22">
        <v>0</v>
      </c>
      <c r="BY304" s="22">
        <v>0</v>
      </c>
      <c r="BZ304" s="22">
        <v>0</v>
      </c>
      <c r="CA304" s="22">
        <v>0</v>
      </c>
      <c r="CB304" s="22">
        <v>0</v>
      </c>
      <c r="CC304" s="22">
        <v>38.5</v>
      </c>
    </row>
    <row r="305" spans="2:81" x14ac:dyDescent="0.25">
      <c r="B305" s="79" t="str">
        <f>"12/8"</f>
        <v>12/8</v>
      </c>
      <c r="C305" s="20" t="s">
        <v>217</v>
      </c>
      <c r="D305" s="80" t="str">
        <f>"70"</f>
        <v>70</v>
      </c>
      <c r="E305" s="80">
        <v>8.1199999999999992</v>
      </c>
      <c r="F305" s="80">
        <v>7.62</v>
      </c>
      <c r="G305" s="80">
        <v>18.739999999999998</v>
      </c>
      <c r="H305" s="80">
        <v>0.06</v>
      </c>
      <c r="I305" s="80">
        <v>3.73</v>
      </c>
      <c r="J305" s="80">
        <v>215.31394499999999</v>
      </c>
      <c r="K305" s="80">
        <v>0.25</v>
      </c>
      <c r="L305" s="80">
        <v>0.94</v>
      </c>
      <c r="M305" s="80">
        <v>0</v>
      </c>
      <c r="N305" s="80">
        <v>0</v>
      </c>
      <c r="O305" s="80">
        <v>1.82</v>
      </c>
      <c r="P305" s="80">
        <v>13.8</v>
      </c>
      <c r="Q305" s="80">
        <v>1.37</v>
      </c>
      <c r="R305" s="80">
        <v>0</v>
      </c>
      <c r="S305" s="80">
        <v>0</v>
      </c>
      <c r="T305" s="80">
        <v>0.14000000000000001</v>
      </c>
      <c r="U305" s="80">
        <v>1.1000000000000001</v>
      </c>
      <c r="V305" s="80">
        <v>142.77000000000001</v>
      </c>
      <c r="W305" s="80">
        <v>322.3</v>
      </c>
      <c r="X305" s="80">
        <v>11.88</v>
      </c>
      <c r="Y305" s="80">
        <v>16.440000000000001</v>
      </c>
      <c r="Z305" s="80">
        <v>42.73</v>
      </c>
      <c r="AA305" s="80">
        <v>0.71</v>
      </c>
      <c r="AB305" s="80">
        <v>0</v>
      </c>
      <c r="AC305" s="80">
        <v>942.19</v>
      </c>
      <c r="AD305" s="80">
        <v>174.31</v>
      </c>
      <c r="AE305" s="80">
        <v>0.89</v>
      </c>
      <c r="AF305" s="80">
        <v>7.0000000000000007E-2</v>
      </c>
      <c r="AG305" s="80">
        <v>0.04</v>
      </c>
      <c r="AH305" s="80">
        <v>0.73</v>
      </c>
      <c r="AI305" s="80">
        <v>1.34</v>
      </c>
      <c r="AJ305" s="80">
        <v>4.41</v>
      </c>
      <c r="AK305" s="22">
        <v>0</v>
      </c>
      <c r="AL305" s="22">
        <v>65.36</v>
      </c>
      <c r="AM305" s="22">
        <v>67.84</v>
      </c>
      <c r="AN305" s="22">
        <v>112.96</v>
      </c>
      <c r="AO305" s="22">
        <v>59.1</v>
      </c>
      <c r="AP305" s="22">
        <v>21.78</v>
      </c>
      <c r="AQ305" s="22">
        <v>55.04</v>
      </c>
      <c r="AR305" s="22">
        <v>21.03</v>
      </c>
      <c r="AS305" s="22">
        <v>75.36</v>
      </c>
      <c r="AT305" s="22">
        <v>67.36</v>
      </c>
      <c r="AU305" s="22">
        <v>124.41</v>
      </c>
      <c r="AV305" s="22">
        <v>81.69</v>
      </c>
      <c r="AW305" s="22">
        <v>29.06</v>
      </c>
      <c r="AX305" s="22">
        <v>59.43</v>
      </c>
      <c r="AY305" s="22">
        <v>451.56</v>
      </c>
      <c r="AZ305" s="22">
        <v>0</v>
      </c>
      <c r="BA305" s="22">
        <v>119.11</v>
      </c>
      <c r="BB305" s="22">
        <v>68.62</v>
      </c>
      <c r="BC305" s="22">
        <v>42.59</v>
      </c>
      <c r="BD305" s="22">
        <v>28.39</v>
      </c>
      <c r="BE305" s="22">
        <v>0</v>
      </c>
      <c r="BF305" s="22">
        <v>0</v>
      </c>
      <c r="BG305" s="22">
        <v>0</v>
      </c>
      <c r="BH305" s="22">
        <v>0</v>
      </c>
      <c r="BI305" s="22">
        <v>0</v>
      </c>
      <c r="BJ305" s="22">
        <v>0</v>
      </c>
      <c r="BK305" s="22">
        <v>0</v>
      </c>
      <c r="BL305" s="22">
        <v>0.14000000000000001</v>
      </c>
      <c r="BM305" s="22">
        <v>0</v>
      </c>
      <c r="BN305" s="22">
        <v>7.0000000000000007E-2</v>
      </c>
      <c r="BO305" s="22">
        <v>0</v>
      </c>
      <c r="BP305" s="22">
        <v>0.01</v>
      </c>
      <c r="BQ305" s="22">
        <v>0</v>
      </c>
      <c r="BR305" s="22">
        <v>0</v>
      </c>
      <c r="BS305" s="22">
        <v>0</v>
      </c>
      <c r="BT305" s="22">
        <v>0.42</v>
      </c>
      <c r="BU305" s="22">
        <v>0</v>
      </c>
      <c r="BV305" s="22">
        <v>0</v>
      </c>
      <c r="BW305" s="22">
        <v>0.92</v>
      </c>
      <c r="BX305" s="22">
        <v>0</v>
      </c>
      <c r="BY305" s="22">
        <v>0</v>
      </c>
      <c r="BZ305" s="22">
        <v>0</v>
      </c>
      <c r="CA305" s="22">
        <v>0</v>
      </c>
      <c r="CB305" s="22">
        <v>0</v>
      </c>
      <c r="CC305" s="22">
        <v>187.96</v>
      </c>
    </row>
    <row r="306" spans="2:81" x14ac:dyDescent="0.25">
      <c r="B306" s="79" t="str">
        <f>"3/4"</f>
        <v>3/4</v>
      </c>
      <c r="C306" s="20" t="s">
        <v>180</v>
      </c>
      <c r="D306" s="80" t="str">
        <f>"150"</f>
        <v>150</v>
      </c>
      <c r="E306" s="80">
        <v>4.57</v>
      </c>
      <c r="F306" s="80">
        <v>0.03</v>
      </c>
      <c r="G306" s="80">
        <v>3.85</v>
      </c>
      <c r="H306" s="80">
        <v>1.19</v>
      </c>
      <c r="I306" s="80">
        <v>23.84</v>
      </c>
      <c r="J306" s="80">
        <v>142.23301049999998</v>
      </c>
      <c r="K306" s="80">
        <v>3.37</v>
      </c>
      <c r="L306" s="80">
        <v>1.17</v>
      </c>
      <c r="M306" s="80">
        <v>0</v>
      </c>
      <c r="N306" s="80">
        <v>0</v>
      </c>
      <c r="O306" s="80">
        <v>1.75</v>
      </c>
      <c r="P306" s="80">
        <v>25.4</v>
      </c>
      <c r="Q306" s="80">
        <v>1.59</v>
      </c>
      <c r="R306" s="80">
        <v>0</v>
      </c>
      <c r="S306" s="80">
        <v>0</v>
      </c>
      <c r="T306" s="80">
        <v>0.05</v>
      </c>
      <c r="U306" s="80">
        <v>1.3</v>
      </c>
      <c r="V306" s="80">
        <v>102.69</v>
      </c>
      <c r="W306" s="80">
        <v>113.82</v>
      </c>
      <c r="X306" s="80">
        <v>16.68</v>
      </c>
      <c r="Y306" s="80">
        <v>26.39</v>
      </c>
      <c r="Z306" s="80">
        <v>124.49</v>
      </c>
      <c r="AA306" s="80">
        <v>1.29</v>
      </c>
      <c r="AB306" s="80">
        <v>24.15</v>
      </c>
      <c r="AC306" s="80">
        <v>1230.9000000000001</v>
      </c>
      <c r="AD306" s="80">
        <v>253.68</v>
      </c>
      <c r="AE306" s="80">
        <v>1.34</v>
      </c>
      <c r="AF306" s="80">
        <v>0.05</v>
      </c>
      <c r="AG306" s="80">
        <v>0.08</v>
      </c>
      <c r="AH306" s="80">
        <v>4.79</v>
      </c>
      <c r="AI306" s="80">
        <v>9.94</v>
      </c>
      <c r="AJ306" s="80">
        <v>0.83</v>
      </c>
      <c r="AK306" s="22">
        <v>0</v>
      </c>
      <c r="AL306" s="22">
        <v>680.11</v>
      </c>
      <c r="AM306" s="22">
        <v>536.92999999999995</v>
      </c>
      <c r="AN306" s="22">
        <v>1075.08</v>
      </c>
      <c r="AO306" s="22">
        <v>1066.73</v>
      </c>
      <c r="AP306" s="22">
        <v>343.43</v>
      </c>
      <c r="AQ306" s="22">
        <v>609.05999999999995</v>
      </c>
      <c r="AR306" s="22">
        <v>214.01</v>
      </c>
      <c r="AS306" s="22">
        <v>580.76</v>
      </c>
      <c r="AT306" s="22">
        <v>843.19</v>
      </c>
      <c r="AU306" s="22">
        <v>924.24</v>
      </c>
      <c r="AV306" s="22">
        <v>1194.3800000000001</v>
      </c>
      <c r="AW306" s="22">
        <v>356.35</v>
      </c>
      <c r="AX306" s="22">
        <v>956.14</v>
      </c>
      <c r="AY306" s="22">
        <v>2000.23</v>
      </c>
      <c r="AZ306" s="22">
        <v>93.77</v>
      </c>
      <c r="BA306" s="22">
        <v>650.73</v>
      </c>
      <c r="BB306" s="22">
        <v>639.83000000000004</v>
      </c>
      <c r="BC306" s="22">
        <v>490.54</v>
      </c>
      <c r="BD306" s="22">
        <v>183.12</v>
      </c>
      <c r="BE306" s="22">
        <v>0</v>
      </c>
      <c r="BF306" s="22">
        <v>0</v>
      </c>
      <c r="BG306" s="22">
        <v>0</v>
      </c>
      <c r="BH306" s="22">
        <v>0</v>
      </c>
      <c r="BI306" s="22">
        <v>0</v>
      </c>
      <c r="BJ306" s="22">
        <v>0</v>
      </c>
      <c r="BK306" s="22">
        <v>0</v>
      </c>
      <c r="BL306" s="22">
        <v>0.13</v>
      </c>
      <c r="BM306" s="22">
        <v>0</v>
      </c>
      <c r="BN306" s="22">
        <v>7.0000000000000007E-2</v>
      </c>
      <c r="BO306" s="22">
        <v>0</v>
      </c>
      <c r="BP306" s="22">
        <v>0.01</v>
      </c>
      <c r="BQ306" s="22">
        <v>0</v>
      </c>
      <c r="BR306" s="22">
        <v>0</v>
      </c>
      <c r="BS306" s="22">
        <v>0</v>
      </c>
      <c r="BT306" s="22">
        <v>0.41</v>
      </c>
      <c r="BU306" s="22">
        <v>0</v>
      </c>
      <c r="BV306" s="22">
        <v>0</v>
      </c>
      <c r="BW306" s="22">
        <v>0.85</v>
      </c>
      <c r="BX306" s="22">
        <v>0</v>
      </c>
      <c r="BY306" s="22">
        <v>0</v>
      </c>
      <c r="BZ306" s="22">
        <v>0</v>
      </c>
      <c r="CA306" s="22">
        <v>0</v>
      </c>
      <c r="CB306" s="22">
        <v>0</v>
      </c>
      <c r="CC306" s="22">
        <v>137.82</v>
      </c>
    </row>
    <row r="307" spans="2:81" x14ac:dyDescent="0.25">
      <c r="B307" s="79" t="str">
        <f>"6/10"</f>
        <v>6/10</v>
      </c>
      <c r="C307" s="20" t="s">
        <v>104</v>
      </c>
      <c r="D307" s="80" t="str">
        <f>"200"</f>
        <v>200</v>
      </c>
      <c r="E307" s="80">
        <v>1.02</v>
      </c>
      <c r="F307" s="80">
        <v>0</v>
      </c>
      <c r="G307" s="80">
        <v>0.06</v>
      </c>
      <c r="H307" s="80">
        <v>0.06</v>
      </c>
      <c r="I307" s="80">
        <v>18.29</v>
      </c>
      <c r="J307" s="80">
        <v>69.016159999999999</v>
      </c>
      <c r="K307" s="80">
        <v>0</v>
      </c>
      <c r="L307" s="80">
        <v>0</v>
      </c>
      <c r="M307" s="80">
        <v>0</v>
      </c>
      <c r="N307" s="80">
        <v>0</v>
      </c>
      <c r="O307" s="80">
        <v>20.36</v>
      </c>
      <c r="P307" s="80">
        <v>5.87</v>
      </c>
      <c r="Q307" s="80">
        <v>0.73</v>
      </c>
      <c r="R307" s="80">
        <v>0</v>
      </c>
      <c r="S307" s="80">
        <v>0</v>
      </c>
      <c r="T307" s="80">
        <v>0.62</v>
      </c>
      <c r="U307" s="80">
        <v>0.1</v>
      </c>
      <c r="V307" s="80">
        <v>0.87</v>
      </c>
      <c r="W307" s="80">
        <v>25.34</v>
      </c>
      <c r="X307" s="80">
        <v>6.4</v>
      </c>
      <c r="Y307" s="80">
        <v>2.85</v>
      </c>
      <c r="Z307" s="80">
        <v>7.77</v>
      </c>
      <c r="AA307" s="80">
        <v>0.17</v>
      </c>
      <c r="AB307" s="80">
        <v>0</v>
      </c>
      <c r="AC307" s="80">
        <v>0</v>
      </c>
      <c r="AD307" s="80">
        <v>0</v>
      </c>
      <c r="AE307" s="80">
        <v>0.2</v>
      </c>
      <c r="AF307" s="80">
        <v>0</v>
      </c>
      <c r="AG307" s="80">
        <v>0</v>
      </c>
      <c r="AH307" s="80">
        <v>0.03</v>
      </c>
      <c r="AI307" s="80">
        <v>0.06</v>
      </c>
      <c r="AJ307" s="80">
        <v>1.2</v>
      </c>
      <c r="AK307" s="22">
        <v>0</v>
      </c>
      <c r="AL307" s="22">
        <v>0</v>
      </c>
      <c r="AM307" s="22">
        <v>0</v>
      </c>
      <c r="AN307" s="22">
        <v>0</v>
      </c>
      <c r="AO307" s="22">
        <v>0</v>
      </c>
      <c r="AP307" s="22">
        <v>0</v>
      </c>
      <c r="AQ307" s="22">
        <v>0</v>
      </c>
      <c r="AR307" s="22">
        <v>0</v>
      </c>
      <c r="AS307" s="22">
        <v>0</v>
      </c>
      <c r="AT307" s="22">
        <v>0</v>
      </c>
      <c r="AU307" s="22">
        <v>0</v>
      </c>
      <c r="AV307" s="22">
        <v>0</v>
      </c>
      <c r="AW307" s="22">
        <v>0</v>
      </c>
      <c r="AX307" s="22">
        <v>0</v>
      </c>
      <c r="AY307" s="22">
        <v>0</v>
      </c>
      <c r="AZ307" s="22">
        <v>0</v>
      </c>
      <c r="BA307" s="22">
        <v>0</v>
      </c>
      <c r="BB307" s="22">
        <v>0</v>
      </c>
      <c r="BC307" s="22">
        <v>0</v>
      </c>
      <c r="BD307" s="22">
        <v>0</v>
      </c>
      <c r="BE307" s="22">
        <v>0</v>
      </c>
      <c r="BF307" s="22">
        <v>0</v>
      </c>
      <c r="BG307" s="22">
        <v>0</v>
      </c>
      <c r="BH307" s="22">
        <v>0</v>
      </c>
      <c r="BI307" s="22">
        <v>0</v>
      </c>
      <c r="BJ307" s="22">
        <v>0</v>
      </c>
      <c r="BK307" s="22">
        <v>0</v>
      </c>
      <c r="BL307" s="22">
        <v>0</v>
      </c>
      <c r="BM307" s="22">
        <v>0</v>
      </c>
      <c r="BN307" s="22">
        <v>0</v>
      </c>
      <c r="BO307" s="22">
        <v>0</v>
      </c>
      <c r="BP307" s="22">
        <v>0</v>
      </c>
      <c r="BQ307" s="22">
        <v>0</v>
      </c>
      <c r="BR307" s="22">
        <v>0</v>
      </c>
      <c r="BS307" s="22">
        <v>0</v>
      </c>
      <c r="BT307" s="22">
        <v>0</v>
      </c>
      <c r="BU307" s="22">
        <v>0</v>
      </c>
      <c r="BV307" s="22">
        <v>0</v>
      </c>
      <c r="BW307" s="22">
        <v>0</v>
      </c>
      <c r="BX307" s="22">
        <v>0</v>
      </c>
      <c r="BY307" s="22">
        <v>0</v>
      </c>
      <c r="BZ307" s="22">
        <v>0</v>
      </c>
      <c r="CA307" s="22">
        <v>0</v>
      </c>
      <c r="CB307" s="22">
        <v>0</v>
      </c>
      <c r="CC307" s="22">
        <v>205.4</v>
      </c>
    </row>
    <row r="308" spans="2:81" x14ac:dyDescent="0.25">
      <c r="B308" s="79" t="str">
        <f>"-"</f>
        <v>-</v>
      </c>
      <c r="C308" s="20" t="s">
        <v>92</v>
      </c>
      <c r="D308" s="80" t="str">
        <f>"30"</f>
        <v>30</v>
      </c>
      <c r="E308" s="80">
        <v>1.98</v>
      </c>
      <c r="F308" s="80">
        <v>0</v>
      </c>
      <c r="G308" s="80">
        <v>0.2</v>
      </c>
      <c r="H308" s="80">
        <v>0.2</v>
      </c>
      <c r="I308" s="80">
        <v>14.07</v>
      </c>
      <c r="J308" s="80">
        <v>67.170299999999997</v>
      </c>
      <c r="K308" s="80">
        <v>0</v>
      </c>
      <c r="L308" s="80">
        <v>0</v>
      </c>
      <c r="M308" s="80">
        <v>0</v>
      </c>
      <c r="N308" s="80">
        <v>0</v>
      </c>
      <c r="O308" s="80">
        <v>0.39</v>
      </c>
      <c r="P308" s="80">
        <v>15.96</v>
      </c>
      <c r="Q308" s="80">
        <v>7.0000000000000007E-2</v>
      </c>
      <c r="R308" s="80">
        <v>0</v>
      </c>
      <c r="S308" s="80">
        <v>0</v>
      </c>
      <c r="T308" s="80">
        <v>0</v>
      </c>
      <c r="U308" s="80">
        <v>0.63</v>
      </c>
      <c r="V308" s="80">
        <v>0</v>
      </c>
      <c r="W308" s="80">
        <v>0</v>
      </c>
      <c r="X308" s="80">
        <v>0</v>
      </c>
      <c r="Y308" s="80">
        <v>0</v>
      </c>
      <c r="Z308" s="80">
        <v>0</v>
      </c>
      <c r="AA308" s="80">
        <v>0</v>
      </c>
      <c r="AB308" s="80">
        <v>0</v>
      </c>
      <c r="AC308" s="80">
        <v>0</v>
      </c>
      <c r="AD308" s="80">
        <v>0</v>
      </c>
      <c r="AE308" s="80">
        <v>0</v>
      </c>
      <c r="AF308" s="80">
        <v>0</v>
      </c>
      <c r="AG308" s="80">
        <v>0</v>
      </c>
      <c r="AH308" s="80">
        <v>0</v>
      </c>
      <c r="AI308" s="80">
        <v>0</v>
      </c>
      <c r="AJ308" s="80">
        <v>0</v>
      </c>
      <c r="AK308" s="22">
        <v>0</v>
      </c>
      <c r="AL308" s="22">
        <v>111.75</v>
      </c>
      <c r="AM308" s="22">
        <v>116.32</v>
      </c>
      <c r="AN308" s="22">
        <v>178.13</v>
      </c>
      <c r="AO308" s="22">
        <v>59.07</v>
      </c>
      <c r="AP308" s="22">
        <v>35.020000000000003</v>
      </c>
      <c r="AQ308" s="22">
        <v>70.040000000000006</v>
      </c>
      <c r="AR308" s="22">
        <v>26.49</v>
      </c>
      <c r="AS308" s="22">
        <v>126.67</v>
      </c>
      <c r="AT308" s="22">
        <v>78.56</v>
      </c>
      <c r="AU308" s="22">
        <v>109.62</v>
      </c>
      <c r="AV308" s="22">
        <v>90.44</v>
      </c>
      <c r="AW308" s="22">
        <v>47.5</v>
      </c>
      <c r="AX308" s="22">
        <v>84.04</v>
      </c>
      <c r="AY308" s="22">
        <v>702.79</v>
      </c>
      <c r="AZ308" s="22">
        <v>0</v>
      </c>
      <c r="BA308" s="22">
        <v>228.98</v>
      </c>
      <c r="BB308" s="22">
        <v>99.57</v>
      </c>
      <c r="BC308" s="22">
        <v>66.08</v>
      </c>
      <c r="BD308" s="22">
        <v>52.37</v>
      </c>
      <c r="BE308" s="22">
        <v>0</v>
      </c>
      <c r="BF308" s="22">
        <v>0</v>
      </c>
      <c r="BG308" s="22">
        <v>0</v>
      </c>
      <c r="BH308" s="22">
        <v>0</v>
      </c>
      <c r="BI308" s="22">
        <v>0</v>
      </c>
      <c r="BJ308" s="22">
        <v>0</v>
      </c>
      <c r="BK308" s="22">
        <v>0</v>
      </c>
      <c r="BL308" s="22">
        <v>0.03</v>
      </c>
      <c r="BM308" s="22">
        <v>0</v>
      </c>
      <c r="BN308" s="22">
        <v>0</v>
      </c>
      <c r="BO308" s="22">
        <v>0</v>
      </c>
      <c r="BP308" s="22">
        <v>0</v>
      </c>
      <c r="BQ308" s="22">
        <v>0</v>
      </c>
      <c r="BR308" s="22">
        <v>0</v>
      </c>
      <c r="BS308" s="22">
        <v>0</v>
      </c>
      <c r="BT308" s="22">
        <v>0.02</v>
      </c>
      <c r="BU308" s="22">
        <v>0</v>
      </c>
      <c r="BV308" s="22">
        <v>0</v>
      </c>
      <c r="BW308" s="22">
        <v>0.1</v>
      </c>
      <c r="BX308" s="22">
        <v>0.01</v>
      </c>
      <c r="BY308" s="22">
        <v>0</v>
      </c>
      <c r="BZ308" s="22">
        <v>0</v>
      </c>
      <c r="CA308" s="22">
        <v>0</v>
      </c>
      <c r="CB308" s="22">
        <v>0</v>
      </c>
      <c r="CC308" s="22">
        <v>13.69</v>
      </c>
    </row>
    <row r="309" spans="2:81" x14ac:dyDescent="0.25">
      <c r="B309" s="81" t="str">
        <f>"-"</f>
        <v>-</v>
      </c>
      <c r="C309" s="17" t="s">
        <v>105</v>
      </c>
      <c r="D309" s="82" t="str">
        <f>"30"</f>
        <v>30</v>
      </c>
      <c r="E309" s="82">
        <v>1.98</v>
      </c>
      <c r="F309" s="82">
        <v>0</v>
      </c>
      <c r="G309" s="82">
        <v>0.36</v>
      </c>
      <c r="H309" s="82">
        <v>0.36</v>
      </c>
      <c r="I309" s="82">
        <v>12.51</v>
      </c>
      <c r="J309" s="82">
        <v>58.013999999999996</v>
      </c>
      <c r="K309" s="82">
        <v>0.06</v>
      </c>
      <c r="L309" s="82">
        <v>0</v>
      </c>
      <c r="M309" s="82">
        <v>0</v>
      </c>
      <c r="N309" s="82">
        <v>0</v>
      </c>
      <c r="O309" s="82">
        <v>0.38</v>
      </c>
      <c r="P309" s="82">
        <v>10.3</v>
      </c>
      <c r="Q309" s="82">
        <v>2.66</v>
      </c>
      <c r="R309" s="82">
        <v>0</v>
      </c>
      <c r="S309" s="82">
        <v>0</v>
      </c>
      <c r="T309" s="82">
        <v>0.32</v>
      </c>
      <c r="U309" s="82">
        <v>0.8</v>
      </c>
      <c r="V309" s="82">
        <v>195.2</v>
      </c>
      <c r="W309" s="82">
        <v>78.400000000000006</v>
      </c>
      <c r="X309" s="82">
        <v>11.2</v>
      </c>
      <c r="Y309" s="82">
        <v>15.04</v>
      </c>
      <c r="Z309" s="82">
        <v>50.56</v>
      </c>
      <c r="AA309" s="82">
        <v>1.25</v>
      </c>
      <c r="AB309" s="82">
        <v>0</v>
      </c>
      <c r="AC309" s="82">
        <v>1.6</v>
      </c>
      <c r="AD309" s="82">
        <v>0.32</v>
      </c>
      <c r="AE309" s="82">
        <v>0.45</v>
      </c>
      <c r="AF309" s="82">
        <v>0.06</v>
      </c>
      <c r="AG309" s="82">
        <v>0.03</v>
      </c>
      <c r="AH309" s="82">
        <v>0.22</v>
      </c>
      <c r="AI309" s="82">
        <v>0.64</v>
      </c>
      <c r="AJ309" s="82">
        <v>0</v>
      </c>
      <c r="AK309" s="13">
        <v>0</v>
      </c>
      <c r="AL309" s="13">
        <v>103.04</v>
      </c>
      <c r="AM309" s="13">
        <v>79.36</v>
      </c>
      <c r="AN309" s="13">
        <v>136.63999999999999</v>
      </c>
      <c r="AO309" s="13">
        <v>71.36</v>
      </c>
      <c r="AP309" s="13">
        <v>29.76</v>
      </c>
      <c r="AQ309" s="13">
        <v>63.36</v>
      </c>
      <c r="AR309" s="13">
        <v>25.6</v>
      </c>
      <c r="AS309" s="13">
        <v>118.72</v>
      </c>
      <c r="AT309" s="13">
        <v>95.04</v>
      </c>
      <c r="AU309" s="13">
        <v>93.12</v>
      </c>
      <c r="AV309" s="13">
        <v>148.47999999999999</v>
      </c>
      <c r="AW309" s="13">
        <v>39.68</v>
      </c>
      <c r="AX309" s="13">
        <v>99.2</v>
      </c>
      <c r="AY309" s="13">
        <v>498.88</v>
      </c>
      <c r="AZ309" s="13">
        <v>0</v>
      </c>
      <c r="BA309" s="13">
        <v>168.32</v>
      </c>
      <c r="BB309" s="13">
        <v>93.12</v>
      </c>
      <c r="BC309" s="13">
        <v>57.6</v>
      </c>
      <c r="BD309" s="13">
        <v>41.6</v>
      </c>
      <c r="BE309" s="13">
        <v>0</v>
      </c>
      <c r="BF309" s="13">
        <v>0</v>
      </c>
      <c r="BG309" s="13">
        <v>0</v>
      </c>
      <c r="BH309" s="13">
        <v>0</v>
      </c>
      <c r="BI309" s="13">
        <v>0</v>
      </c>
      <c r="BJ309" s="13">
        <v>0</v>
      </c>
      <c r="BK309" s="13">
        <v>0</v>
      </c>
      <c r="BL309" s="13">
        <v>0.04</v>
      </c>
      <c r="BM309" s="13">
        <v>0</v>
      </c>
      <c r="BN309" s="13">
        <v>0</v>
      </c>
      <c r="BO309" s="13">
        <v>0.01</v>
      </c>
      <c r="BP309" s="13">
        <v>0</v>
      </c>
      <c r="BQ309" s="13">
        <v>0</v>
      </c>
      <c r="BR309" s="13">
        <v>0</v>
      </c>
      <c r="BS309" s="13">
        <v>0</v>
      </c>
      <c r="BT309" s="13">
        <v>0.04</v>
      </c>
      <c r="BU309" s="13">
        <v>0</v>
      </c>
      <c r="BV309" s="13">
        <v>0</v>
      </c>
      <c r="BW309" s="13">
        <v>0.15</v>
      </c>
      <c r="BX309" s="13">
        <v>0.03</v>
      </c>
      <c r="BY309" s="13">
        <v>0</v>
      </c>
      <c r="BZ309" s="13">
        <v>0</v>
      </c>
      <c r="CA309" s="13">
        <v>0</v>
      </c>
      <c r="CB309" s="13">
        <v>0</v>
      </c>
      <c r="CC309" s="13">
        <v>15.04</v>
      </c>
    </row>
    <row r="310" spans="2:81" x14ac:dyDescent="0.25">
      <c r="B310" s="83"/>
      <c r="C310" s="24" t="s">
        <v>106</v>
      </c>
      <c r="D310" s="84"/>
      <c r="E310" s="84">
        <v>19.37</v>
      </c>
      <c r="F310" s="84">
        <v>7.65</v>
      </c>
      <c r="G310" s="84">
        <v>27.41</v>
      </c>
      <c r="H310" s="84">
        <v>6.04</v>
      </c>
      <c r="I310" s="84">
        <v>82.61</v>
      </c>
      <c r="J310" s="84">
        <v>633.80999999999995</v>
      </c>
      <c r="K310" s="84">
        <v>4.13</v>
      </c>
      <c r="L310" s="84">
        <v>2.11</v>
      </c>
      <c r="M310" s="84">
        <v>0</v>
      </c>
      <c r="N310" s="84">
        <v>0</v>
      </c>
      <c r="O310" s="84">
        <v>28.22</v>
      </c>
      <c r="P310" s="84">
        <v>71.59</v>
      </c>
      <c r="Q310" s="84">
        <v>7.5</v>
      </c>
      <c r="R310" s="84">
        <v>0</v>
      </c>
      <c r="S310" s="84">
        <v>0</v>
      </c>
      <c r="T310" s="84">
        <v>1.27</v>
      </c>
      <c r="U310" s="84">
        <v>4.92</v>
      </c>
      <c r="V310" s="84">
        <v>784.54</v>
      </c>
      <c r="W310" s="84">
        <v>694.21</v>
      </c>
      <c r="X310" s="84">
        <v>66.25</v>
      </c>
      <c r="Y310" s="84">
        <v>68.069999999999993</v>
      </c>
      <c r="Z310" s="84">
        <v>243.68</v>
      </c>
      <c r="AA310" s="84">
        <v>3.77</v>
      </c>
      <c r="AB310" s="84">
        <v>24.15</v>
      </c>
      <c r="AC310" s="84">
        <v>2625.49</v>
      </c>
      <c r="AD310" s="84">
        <v>504.81</v>
      </c>
      <c r="AE310" s="84">
        <v>4.43</v>
      </c>
      <c r="AF310" s="84">
        <v>0.19</v>
      </c>
      <c r="AG310" s="84">
        <v>0.17</v>
      </c>
      <c r="AH310" s="84">
        <v>5.98</v>
      </c>
      <c r="AI310" s="84">
        <v>12.28</v>
      </c>
      <c r="AJ310" s="84">
        <v>9.8699999999999992</v>
      </c>
      <c r="AK310" s="26">
        <v>0</v>
      </c>
      <c r="AL310" s="26">
        <v>960.26</v>
      </c>
      <c r="AM310" s="26">
        <v>800.45</v>
      </c>
      <c r="AN310" s="26">
        <v>1502.81</v>
      </c>
      <c r="AO310" s="26">
        <v>1256.26</v>
      </c>
      <c r="AP310" s="26">
        <v>429.99</v>
      </c>
      <c r="AQ310" s="26">
        <v>797.49</v>
      </c>
      <c r="AR310" s="26">
        <v>287.13</v>
      </c>
      <c r="AS310" s="26">
        <v>901.51</v>
      </c>
      <c r="AT310" s="26">
        <v>1084.1500000000001</v>
      </c>
      <c r="AU310" s="26">
        <v>1251.3900000000001</v>
      </c>
      <c r="AV310" s="26">
        <v>1514.98</v>
      </c>
      <c r="AW310" s="26">
        <v>472.6</v>
      </c>
      <c r="AX310" s="26">
        <v>1198.81</v>
      </c>
      <c r="AY310" s="26">
        <v>3653.46</v>
      </c>
      <c r="AZ310" s="26">
        <v>93.77</v>
      </c>
      <c r="BA310" s="26">
        <v>1167.1500000000001</v>
      </c>
      <c r="BB310" s="26">
        <v>901.13</v>
      </c>
      <c r="BC310" s="26">
        <v>656.81</v>
      </c>
      <c r="BD310" s="26">
        <v>305.48</v>
      </c>
      <c r="BE310" s="26">
        <v>0</v>
      </c>
      <c r="BF310" s="26">
        <v>0</v>
      </c>
      <c r="BG310" s="26">
        <v>0</v>
      </c>
      <c r="BH310" s="26">
        <v>0</v>
      </c>
      <c r="BI310" s="26">
        <v>0</v>
      </c>
      <c r="BJ310" s="26">
        <v>0</v>
      </c>
      <c r="BK310" s="26">
        <v>0</v>
      </c>
      <c r="BL310" s="26">
        <v>0.35</v>
      </c>
      <c r="BM310" s="26">
        <v>0</v>
      </c>
      <c r="BN310" s="26">
        <v>0.14000000000000001</v>
      </c>
      <c r="BO310" s="26">
        <v>0.01</v>
      </c>
      <c r="BP310" s="26">
        <v>0.02</v>
      </c>
      <c r="BQ310" s="26">
        <v>0</v>
      </c>
      <c r="BR310" s="26">
        <v>0</v>
      </c>
      <c r="BS310" s="26">
        <v>0.01</v>
      </c>
      <c r="BT310" s="26">
        <v>0.88</v>
      </c>
      <c r="BU310" s="26">
        <v>0</v>
      </c>
      <c r="BV310" s="26">
        <v>0</v>
      </c>
      <c r="BW310" s="26">
        <v>2.02</v>
      </c>
      <c r="BX310" s="26">
        <v>0.03</v>
      </c>
      <c r="BY310" s="26">
        <v>0</v>
      </c>
      <c r="BZ310" s="26">
        <v>0</v>
      </c>
      <c r="CA310" s="26">
        <v>0</v>
      </c>
      <c r="CB310" s="26">
        <v>0</v>
      </c>
      <c r="CC310" s="26">
        <v>598.4</v>
      </c>
    </row>
    <row r="311" spans="2:81" x14ac:dyDescent="0.25">
      <c r="B311" s="77"/>
      <c r="C311" s="15" t="s">
        <v>107</v>
      </c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  <c r="AA311" s="78"/>
      <c r="AB311" s="78"/>
      <c r="AC311" s="78"/>
      <c r="AD311" s="78"/>
      <c r="AE311" s="78"/>
      <c r="AF311" s="78"/>
      <c r="AG311" s="78"/>
      <c r="AH311" s="78"/>
      <c r="AI311" s="78"/>
      <c r="AJ311" s="78"/>
    </row>
    <row r="312" spans="2:81" ht="31.5" x14ac:dyDescent="0.25">
      <c r="B312" s="79" t="str">
        <f>"17/4"</f>
        <v>17/4</v>
      </c>
      <c r="C312" s="20" t="s">
        <v>206</v>
      </c>
      <c r="D312" s="80" t="str">
        <f>"150"</f>
        <v>150</v>
      </c>
      <c r="E312" s="80">
        <v>3.75</v>
      </c>
      <c r="F312" s="80">
        <v>2.25</v>
      </c>
      <c r="G312" s="80">
        <v>4.8899999999999997</v>
      </c>
      <c r="H312" s="80">
        <v>0.38</v>
      </c>
      <c r="I312" s="80">
        <v>19.809999999999999</v>
      </c>
      <c r="J312" s="80">
        <v>137.11874175</v>
      </c>
      <c r="K312" s="80">
        <v>3.19</v>
      </c>
      <c r="L312" s="80">
        <v>0.08</v>
      </c>
      <c r="M312" s="80">
        <v>0</v>
      </c>
      <c r="N312" s="80">
        <v>0</v>
      </c>
      <c r="O312" s="80">
        <v>7.63</v>
      </c>
      <c r="P312" s="80">
        <v>17.95</v>
      </c>
      <c r="Q312" s="80">
        <v>0.94</v>
      </c>
      <c r="R312" s="80">
        <v>0</v>
      </c>
      <c r="S312" s="80">
        <v>0</v>
      </c>
      <c r="T312" s="80">
        <v>7.0000000000000007E-2</v>
      </c>
      <c r="U312" s="80">
        <v>1.1499999999999999</v>
      </c>
      <c r="V312" s="80">
        <v>211.64</v>
      </c>
      <c r="W312" s="80">
        <v>126.56</v>
      </c>
      <c r="X312" s="80">
        <v>83.44</v>
      </c>
      <c r="Y312" s="80">
        <v>13.37</v>
      </c>
      <c r="Z312" s="80">
        <v>78.91</v>
      </c>
      <c r="AA312" s="80">
        <v>0.34</v>
      </c>
      <c r="AB312" s="80">
        <v>17.28</v>
      </c>
      <c r="AC312" s="80">
        <v>14.4</v>
      </c>
      <c r="AD312" s="80">
        <v>32.04</v>
      </c>
      <c r="AE312" s="80">
        <v>0.47</v>
      </c>
      <c r="AF312" s="80">
        <v>0.05</v>
      </c>
      <c r="AG312" s="80">
        <v>0.1</v>
      </c>
      <c r="AH312" s="80">
        <v>0.34</v>
      </c>
      <c r="AI312" s="80">
        <v>1.45</v>
      </c>
      <c r="AJ312" s="80">
        <v>0.37</v>
      </c>
      <c r="AK312" s="22">
        <v>0</v>
      </c>
      <c r="AL312" s="22">
        <v>244.39</v>
      </c>
      <c r="AM312" s="22">
        <v>232.18</v>
      </c>
      <c r="AN312" s="22">
        <v>408.65</v>
      </c>
      <c r="AO312" s="22">
        <v>220.81</v>
      </c>
      <c r="AP312" s="22">
        <v>92.62</v>
      </c>
      <c r="AQ312" s="22">
        <v>174.85</v>
      </c>
      <c r="AR312" s="22">
        <v>60.34</v>
      </c>
      <c r="AS312" s="22">
        <v>246.42</v>
      </c>
      <c r="AT312" s="22">
        <v>93.26</v>
      </c>
      <c r="AU312" s="22">
        <v>128.12</v>
      </c>
      <c r="AV312" s="22">
        <v>104.8</v>
      </c>
      <c r="AW312" s="22">
        <v>58.04</v>
      </c>
      <c r="AX312" s="22">
        <v>99.62</v>
      </c>
      <c r="AY312" s="22">
        <v>871.11</v>
      </c>
      <c r="AZ312" s="22">
        <v>0</v>
      </c>
      <c r="BA312" s="22">
        <v>283.17</v>
      </c>
      <c r="BB312" s="22">
        <v>145.31</v>
      </c>
      <c r="BC312" s="22">
        <v>199.05</v>
      </c>
      <c r="BD312" s="22">
        <v>77.489999999999995</v>
      </c>
      <c r="BE312" s="22">
        <v>0.09</v>
      </c>
      <c r="BF312" s="22">
        <v>0.04</v>
      </c>
      <c r="BG312" s="22">
        <v>0.02</v>
      </c>
      <c r="BH312" s="22">
        <v>0.05</v>
      </c>
      <c r="BI312" s="22">
        <v>0.05</v>
      </c>
      <c r="BJ312" s="22">
        <v>0.25</v>
      </c>
      <c r="BK312" s="22">
        <v>0</v>
      </c>
      <c r="BL312" s="22">
        <v>0.7</v>
      </c>
      <c r="BM312" s="22">
        <v>0</v>
      </c>
      <c r="BN312" s="22">
        <v>0.22</v>
      </c>
      <c r="BO312" s="22">
        <v>0</v>
      </c>
      <c r="BP312" s="22">
        <v>0</v>
      </c>
      <c r="BQ312" s="22">
        <v>0</v>
      </c>
      <c r="BR312" s="22">
        <v>0.05</v>
      </c>
      <c r="BS312" s="22">
        <v>7.0000000000000007E-2</v>
      </c>
      <c r="BT312" s="22">
        <v>0.56999999999999995</v>
      </c>
      <c r="BU312" s="22">
        <v>0</v>
      </c>
      <c r="BV312" s="22">
        <v>0</v>
      </c>
      <c r="BW312" s="22">
        <v>0.03</v>
      </c>
      <c r="BX312" s="22">
        <v>0</v>
      </c>
      <c r="BY312" s="22">
        <v>0</v>
      </c>
      <c r="BZ312" s="22">
        <v>0</v>
      </c>
      <c r="CA312" s="22">
        <v>0</v>
      </c>
      <c r="CB312" s="22">
        <v>0</v>
      </c>
      <c r="CC312" s="22">
        <v>162.19</v>
      </c>
    </row>
    <row r="313" spans="2:81" x14ac:dyDescent="0.25">
      <c r="B313" s="79" t="str">
        <f>"28/10"</f>
        <v>28/10</v>
      </c>
      <c r="C313" s="20" t="s">
        <v>91</v>
      </c>
      <c r="D313" s="80" t="str">
        <f>"200"</f>
        <v>200</v>
      </c>
      <c r="E313" s="80">
        <v>0.53</v>
      </c>
      <c r="F313" s="80">
        <v>0</v>
      </c>
      <c r="G313" s="80">
        <v>0.11</v>
      </c>
      <c r="H313" s="80">
        <v>0.01</v>
      </c>
      <c r="I313" s="80">
        <v>15</v>
      </c>
      <c r="J313" s="80">
        <v>61.269715999999995</v>
      </c>
      <c r="K313" s="80">
        <v>0.08</v>
      </c>
      <c r="L313" s="80">
        <v>0</v>
      </c>
      <c r="M313" s="80">
        <v>0</v>
      </c>
      <c r="N313" s="80">
        <v>0</v>
      </c>
      <c r="O313" s="80">
        <v>15.95</v>
      </c>
      <c r="P313" s="80">
        <v>0.62</v>
      </c>
      <c r="Q313" s="80">
        <v>1.39</v>
      </c>
      <c r="R313" s="80">
        <v>0</v>
      </c>
      <c r="S313" s="80">
        <v>0</v>
      </c>
      <c r="T313" s="80">
        <v>0.65</v>
      </c>
      <c r="U313" s="80">
        <v>0.41</v>
      </c>
      <c r="V313" s="80">
        <v>20.94</v>
      </c>
      <c r="W313" s="80">
        <v>223.2</v>
      </c>
      <c r="X313" s="80">
        <v>12.83</v>
      </c>
      <c r="Y313" s="80">
        <v>6.93</v>
      </c>
      <c r="Z313" s="80">
        <v>8.2899999999999991</v>
      </c>
      <c r="AA313" s="80">
        <v>1.75</v>
      </c>
      <c r="AB313" s="80">
        <v>0</v>
      </c>
      <c r="AC313" s="80">
        <v>21.87</v>
      </c>
      <c r="AD313" s="80">
        <v>4.05</v>
      </c>
      <c r="AE313" s="80">
        <v>0.16</v>
      </c>
      <c r="AF313" s="80">
        <v>0.02</v>
      </c>
      <c r="AG313" s="80">
        <v>0.01</v>
      </c>
      <c r="AH313" s="80">
        <v>0.21</v>
      </c>
      <c r="AI313" s="80">
        <v>0.32</v>
      </c>
      <c r="AJ313" s="80">
        <v>3.24</v>
      </c>
      <c r="AK313" s="22">
        <v>0</v>
      </c>
      <c r="AL313" s="22">
        <v>9.5299999999999994</v>
      </c>
      <c r="AM313" s="22">
        <v>10.32</v>
      </c>
      <c r="AN313" s="22">
        <v>15.08</v>
      </c>
      <c r="AO313" s="22">
        <v>14.29</v>
      </c>
      <c r="AP313" s="22">
        <v>2.38</v>
      </c>
      <c r="AQ313" s="22">
        <v>8.73</v>
      </c>
      <c r="AR313" s="22">
        <v>2.38</v>
      </c>
      <c r="AS313" s="22">
        <v>7.14</v>
      </c>
      <c r="AT313" s="22">
        <v>13.49</v>
      </c>
      <c r="AU313" s="22">
        <v>7.94</v>
      </c>
      <c r="AV313" s="22">
        <v>61.92</v>
      </c>
      <c r="AW313" s="22">
        <v>5.56</v>
      </c>
      <c r="AX313" s="22">
        <v>11.11</v>
      </c>
      <c r="AY313" s="22">
        <v>33.340000000000003</v>
      </c>
      <c r="AZ313" s="22">
        <v>0</v>
      </c>
      <c r="BA313" s="22">
        <v>10.32</v>
      </c>
      <c r="BB313" s="22">
        <v>12.7</v>
      </c>
      <c r="BC313" s="22">
        <v>4.76</v>
      </c>
      <c r="BD313" s="22">
        <v>3.97</v>
      </c>
      <c r="BE313" s="22">
        <v>0</v>
      </c>
      <c r="BF313" s="22">
        <v>0</v>
      </c>
      <c r="BG313" s="22">
        <v>0</v>
      </c>
      <c r="BH313" s="22">
        <v>0</v>
      </c>
      <c r="BI313" s="22">
        <v>0</v>
      </c>
      <c r="BJ313" s="22">
        <v>0</v>
      </c>
      <c r="BK313" s="22">
        <v>0</v>
      </c>
      <c r="BL313" s="22">
        <v>0</v>
      </c>
      <c r="BM313" s="22">
        <v>0</v>
      </c>
      <c r="BN313" s="22">
        <v>0</v>
      </c>
      <c r="BO313" s="22">
        <v>0</v>
      </c>
      <c r="BP313" s="22">
        <v>0</v>
      </c>
      <c r="BQ313" s="22">
        <v>0</v>
      </c>
      <c r="BR313" s="22">
        <v>0</v>
      </c>
      <c r="BS313" s="22">
        <v>0</v>
      </c>
      <c r="BT313" s="22">
        <v>0</v>
      </c>
      <c r="BU313" s="22">
        <v>0</v>
      </c>
      <c r="BV313" s="22">
        <v>0</v>
      </c>
      <c r="BW313" s="22">
        <v>0</v>
      </c>
      <c r="BX313" s="22">
        <v>0</v>
      </c>
      <c r="BY313" s="22">
        <v>0</v>
      </c>
      <c r="BZ313" s="22">
        <v>0</v>
      </c>
      <c r="CA313" s="22">
        <v>0</v>
      </c>
      <c r="CB313" s="22">
        <v>0</v>
      </c>
      <c r="CC313" s="22">
        <v>258.91000000000003</v>
      </c>
    </row>
    <row r="314" spans="2:81" x14ac:dyDescent="0.25">
      <c r="B314" s="81" t="str">
        <f>"-"</f>
        <v>-</v>
      </c>
      <c r="C314" s="17" t="s">
        <v>166</v>
      </c>
      <c r="D314" s="82" t="str">
        <f>"20"</f>
        <v>20</v>
      </c>
      <c r="E314" s="82">
        <v>1.32</v>
      </c>
      <c r="F314" s="82">
        <v>0</v>
      </c>
      <c r="G314" s="82">
        <v>0.13</v>
      </c>
      <c r="H314" s="82">
        <v>0.13</v>
      </c>
      <c r="I314" s="82">
        <v>9.3800000000000008</v>
      </c>
      <c r="J314" s="82">
        <v>44.780199999999994</v>
      </c>
      <c r="K314" s="82">
        <v>0</v>
      </c>
      <c r="L314" s="82">
        <v>0</v>
      </c>
      <c r="M314" s="82">
        <v>0</v>
      </c>
      <c r="N314" s="82">
        <v>0</v>
      </c>
      <c r="O314" s="82">
        <v>0.17</v>
      </c>
      <c r="P314" s="82">
        <v>6.84</v>
      </c>
      <c r="Q314" s="82">
        <v>0.03</v>
      </c>
      <c r="R314" s="82">
        <v>0</v>
      </c>
      <c r="S314" s="82">
        <v>0</v>
      </c>
      <c r="T314" s="82">
        <v>0</v>
      </c>
      <c r="U314" s="82">
        <v>0.27</v>
      </c>
      <c r="V314" s="82">
        <v>0</v>
      </c>
      <c r="W314" s="82">
        <v>0</v>
      </c>
      <c r="X314" s="82">
        <v>0</v>
      </c>
      <c r="Y314" s="82">
        <v>0</v>
      </c>
      <c r="Z314" s="82">
        <v>0</v>
      </c>
      <c r="AA314" s="82">
        <v>0</v>
      </c>
      <c r="AB314" s="82">
        <v>0</v>
      </c>
      <c r="AC314" s="82">
        <v>0</v>
      </c>
      <c r="AD314" s="82">
        <v>0</v>
      </c>
      <c r="AE314" s="82">
        <v>0</v>
      </c>
      <c r="AF314" s="82">
        <v>0</v>
      </c>
      <c r="AG314" s="82">
        <v>0</v>
      </c>
      <c r="AH314" s="82">
        <v>0</v>
      </c>
      <c r="AI314" s="82">
        <v>0</v>
      </c>
      <c r="AJ314" s="82">
        <v>0</v>
      </c>
      <c r="AK314" s="13">
        <v>0</v>
      </c>
      <c r="AL314" s="13">
        <v>47.89</v>
      </c>
      <c r="AM314" s="13">
        <v>49.85</v>
      </c>
      <c r="AN314" s="13">
        <v>76.34</v>
      </c>
      <c r="AO314" s="13">
        <v>25.32</v>
      </c>
      <c r="AP314" s="13">
        <v>15.01</v>
      </c>
      <c r="AQ314" s="13">
        <v>30.02</v>
      </c>
      <c r="AR314" s="13">
        <v>11.35</v>
      </c>
      <c r="AS314" s="13">
        <v>54.29</v>
      </c>
      <c r="AT314" s="13">
        <v>33.67</v>
      </c>
      <c r="AU314" s="13">
        <v>46.98</v>
      </c>
      <c r="AV314" s="13">
        <v>38.76</v>
      </c>
      <c r="AW314" s="13">
        <v>20.36</v>
      </c>
      <c r="AX314" s="13">
        <v>36.020000000000003</v>
      </c>
      <c r="AY314" s="13">
        <v>301.19</v>
      </c>
      <c r="AZ314" s="13">
        <v>0</v>
      </c>
      <c r="BA314" s="13">
        <v>98.14</v>
      </c>
      <c r="BB314" s="13">
        <v>42.67</v>
      </c>
      <c r="BC314" s="13">
        <v>28.32</v>
      </c>
      <c r="BD314" s="13">
        <v>22.45</v>
      </c>
      <c r="BE314" s="13">
        <v>0</v>
      </c>
      <c r="BF314" s="13">
        <v>0</v>
      </c>
      <c r="BG314" s="13">
        <v>0</v>
      </c>
      <c r="BH314" s="13">
        <v>0</v>
      </c>
      <c r="BI314" s="13">
        <v>0</v>
      </c>
      <c r="BJ314" s="13">
        <v>0</v>
      </c>
      <c r="BK314" s="13">
        <v>0</v>
      </c>
      <c r="BL314" s="13">
        <v>0.01</v>
      </c>
      <c r="BM314" s="13">
        <v>0</v>
      </c>
      <c r="BN314" s="13">
        <v>0</v>
      </c>
      <c r="BO314" s="13">
        <v>0</v>
      </c>
      <c r="BP314" s="13">
        <v>0</v>
      </c>
      <c r="BQ314" s="13">
        <v>0</v>
      </c>
      <c r="BR314" s="13">
        <v>0</v>
      </c>
      <c r="BS314" s="13">
        <v>0</v>
      </c>
      <c r="BT314" s="13">
        <v>0.01</v>
      </c>
      <c r="BU314" s="13">
        <v>0</v>
      </c>
      <c r="BV314" s="13">
        <v>0</v>
      </c>
      <c r="BW314" s="13">
        <v>0.04</v>
      </c>
      <c r="BX314" s="13">
        <v>0</v>
      </c>
      <c r="BY314" s="13">
        <v>0</v>
      </c>
      <c r="BZ314" s="13">
        <v>0</v>
      </c>
      <c r="CA314" s="13">
        <v>0</v>
      </c>
      <c r="CB314" s="13">
        <v>0</v>
      </c>
      <c r="CC314" s="13">
        <v>5.87</v>
      </c>
    </row>
    <row r="315" spans="2:81" x14ac:dyDescent="0.25">
      <c r="B315" s="83"/>
      <c r="C315" s="24" t="s">
        <v>112</v>
      </c>
      <c r="D315" s="84"/>
      <c r="E315" s="84">
        <v>5.6</v>
      </c>
      <c r="F315" s="84">
        <v>2.25</v>
      </c>
      <c r="G315" s="84">
        <v>5.12</v>
      </c>
      <c r="H315" s="84">
        <v>0.53</v>
      </c>
      <c r="I315" s="84">
        <v>44.19</v>
      </c>
      <c r="J315" s="84">
        <v>243.17</v>
      </c>
      <c r="K315" s="84">
        <v>3.27</v>
      </c>
      <c r="L315" s="84">
        <v>0.08</v>
      </c>
      <c r="M315" s="84">
        <v>0</v>
      </c>
      <c r="N315" s="84">
        <v>0</v>
      </c>
      <c r="O315" s="84">
        <v>23.74</v>
      </c>
      <c r="P315" s="84">
        <v>25.41</v>
      </c>
      <c r="Q315" s="84">
        <v>2.36</v>
      </c>
      <c r="R315" s="84">
        <v>0</v>
      </c>
      <c r="S315" s="84">
        <v>0</v>
      </c>
      <c r="T315" s="84">
        <v>0.72</v>
      </c>
      <c r="U315" s="84">
        <v>1.84</v>
      </c>
      <c r="V315" s="84">
        <v>232.58</v>
      </c>
      <c r="W315" s="84">
        <v>349.75</v>
      </c>
      <c r="X315" s="84">
        <v>96.27</v>
      </c>
      <c r="Y315" s="84">
        <v>20.29</v>
      </c>
      <c r="Z315" s="84">
        <v>87.19</v>
      </c>
      <c r="AA315" s="84">
        <v>2.1</v>
      </c>
      <c r="AB315" s="84">
        <v>17.28</v>
      </c>
      <c r="AC315" s="84">
        <v>36.270000000000003</v>
      </c>
      <c r="AD315" s="84">
        <v>36.090000000000003</v>
      </c>
      <c r="AE315" s="84">
        <v>0.63</v>
      </c>
      <c r="AF315" s="84">
        <v>7.0000000000000007E-2</v>
      </c>
      <c r="AG315" s="84">
        <v>0.11</v>
      </c>
      <c r="AH315" s="84">
        <v>0.54</v>
      </c>
      <c r="AI315" s="84">
        <v>1.77</v>
      </c>
      <c r="AJ315" s="84">
        <v>3.61</v>
      </c>
      <c r="AK315" s="26">
        <v>0</v>
      </c>
      <c r="AL315" s="26">
        <v>301.81</v>
      </c>
      <c r="AM315" s="26">
        <v>292.35000000000002</v>
      </c>
      <c r="AN315" s="26">
        <v>500.08</v>
      </c>
      <c r="AO315" s="26">
        <v>260.41000000000003</v>
      </c>
      <c r="AP315" s="26">
        <v>110.01</v>
      </c>
      <c r="AQ315" s="26">
        <v>213.6</v>
      </c>
      <c r="AR315" s="26">
        <v>74.069999999999993</v>
      </c>
      <c r="AS315" s="26">
        <v>307.86</v>
      </c>
      <c r="AT315" s="26">
        <v>140.43</v>
      </c>
      <c r="AU315" s="26">
        <v>183.04</v>
      </c>
      <c r="AV315" s="26">
        <v>205.48</v>
      </c>
      <c r="AW315" s="26">
        <v>83.95</v>
      </c>
      <c r="AX315" s="26">
        <v>146.76</v>
      </c>
      <c r="AY315" s="26">
        <v>1205.6400000000001</v>
      </c>
      <c r="AZ315" s="26">
        <v>0</v>
      </c>
      <c r="BA315" s="26">
        <v>391.63</v>
      </c>
      <c r="BB315" s="26">
        <v>200.68</v>
      </c>
      <c r="BC315" s="26">
        <v>232.13</v>
      </c>
      <c r="BD315" s="26">
        <v>103.91</v>
      </c>
      <c r="BE315" s="26">
        <v>0.09</v>
      </c>
      <c r="BF315" s="26">
        <v>0.04</v>
      </c>
      <c r="BG315" s="26">
        <v>0.02</v>
      </c>
      <c r="BH315" s="26">
        <v>0.05</v>
      </c>
      <c r="BI315" s="26">
        <v>0.05</v>
      </c>
      <c r="BJ315" s="26">
        <v>0.25</v>
      </c>
      <c r="BK315" s="26">
        <v>0</v>
      </c>
      <c r="BL315" s="26">
        <v>0.71</v>
      </c>
      <c r="BM315" s="26">
        <v>0</v>
      </c>
      <c r="BN315" s="26">
        <v>0.22</v>
      </c>
      <c r="BO315" s="26">
        <v>0</v>
      </c>
      <c r="BP315" s="26">
        <v>0</v>
      </c>
      <c r="BQ315" s="26">
        <v>0</v>
      </c>
      <c r="BR315" s="26">
        <v>0.05</v>
      </c>
      <c r="BS315" s="26">
        <v>7.0000000000000007E-2</v>
      </c>
      <c r="BT315" s="26">
        <v>0.57999999999999996</v>
      </c>
      <c r="BU315" s="26">
        <v>0</v>
      </c>
      <c r="BV315" s="26">
        <v>0</v>
      </c>
      <c r="BW315" s="26">
        <v>7.0000000000000007E-2</v>
      </c>
      <c r="BX315" s="26">
        <v>0</v>
      </c>
      <c r="BY315" s="26">
        <v>0</v>
      </c>
      <c r="BZ315" s="26">
        <v>0</v>
      </c>
      <c r="CA315" s="26">
        <v>0</v>
      </c>
      <c r="CB315" s="26">
        <v>0</v>
      </c>
      <c r="CC315" s="26">
        <v>426.96</v>
      </c>
    </row>
    <row r="316" spans="2:81" x14ac:dyDescent="0.25">
      <c r="B316" s="83"/>
      <c r="C316" s="24" t="s">
        <v>113</v>
      </c>
      <c r="D316" s="84"/>
      <c r="E316" s="84">
        <v>39.450000000000003</v>
      </c>
      <c r="F316" s="84">
        <v>18.55</v>
      </c>
      <c r="G316" s="84">
        <v>42.83</v>
      </c>
      <c r="H316" s="84">
        <v>9.61</v>
      </c>
      <c r="I316" s="84">
        <v>208.51</v>
      </c>
      <c r="J316" s="84">
        <v>1350.02</v>
      </c>
      <c r="K316" s="84">
        <v>14.53</v>
      </c>
      <c r="L316" s="84">
        <v>2.37</v>
      </c>
      <c r="M316" s="84">
        <v>0</v>
      </c>
      <c r="N316" s="84">
        <v>0</v>
      </c>
      <c r="O316" s="84">
        <v>76.989999999999995</v>
      </c>
      <c r="P316" s="84">
        <v>130.63</v>
      </c>
      <c r="Q316" s="84">
        <v>12.75</v>
      </c>
      <c r="R316" s="84">
        <v>0</v>
      </c>
      <c r="S316" s="84">
        <v>0</v>
      </c>
      <c r="T316" s="84">
        <v>3.08</v>
      </c>
      <c r="U316" s="84">
        <v>9.61</v>
      </c>
      <c r="V316" s="84">
        <v>1344.91</v>
      </c>
      <c r="W316" s="84">
        <v>1468.73</v>
      </c>
      <c r="X316" s="84">
        <v>363.67</v>
      </c>
      <c r="Y316" s="84">
        <v>132.51</v>
      </c>
      <c r="Z316" s="84">
        <v>519.03</v>
      </c>
      <c r="AA316" s="84">
        <v>8.9600000000000009</v>
      </c>
      <c r="AB316" s="84">
        <v>101.39</v>
      </c>
      <c r="AC316" s="84">
        <v>2744.12</v>
      </c>
      <c r="AD316" s="84">
        <v>624.95000000000005</v>
      </c>
      <c r="AE316" s="84">
        <v>5.48</v>
      </c>
      <c r="AF316" s="84">
        <v>0.4</v>
      </c>
      <c r="AG316" s="84">
        <v>0.44</v>
      </c>
      <c r="AH316" s="84">
        <v>7.29</v>
      </c>
      <c r="AI316" s="84">
        <v>17.079999999999998</v>
      </c>
      <c r="AJ316" s="84">
        <v>23.87</v>
      </c>
      <c r="AK316" s="26">
        <v>0</v>
      </c>
      <c r="AL316" s="26">
        <v>1798.84</v>
      </c>
      <c r="AM316" s="26">
        <v>1578.62</v>
      </c>
      <c r="AN316" s="26">
        <v>3067.06</v>
      </c>
      <c r="AO316" s="26">
        <v>1985.08</v>
      </c>
      <c r="AP316" s="26">
        <v>770.18</v>
      </c>
      <c r="AQ316" s="26">
        <v>1394.37</v>
      </c>
      <c r="AR316" s="26">
        <v>549.6</v>
      </c>
      <c r="AS316" s="26">
        <v>1755.34</v>
      </c>
      <c r="AT316" s="26">
        <v>1718.19</v>
      </c>
      <c r="AU316" s="26">
        <v>1783.12</v>
      </c>
      <c r="AV316" s="26">
        <v>2258.87</v>
      </c>
      <c r="AW316" s="26">
        <v>769.58</v>
      </c>
      <c r="AX316" s="26">
        <v>1594.85</v>
      </c>
      <c r="AY316" s="26">
        <v>6882.81</v>
      </c>
      <c r="AZ316" s="26">
        <v>93.77</v>
      </c>
      <c r="BA316" s="26">
        <v>2358.2199999999998</v>
      </c>
      <c r="BB316" s="26">
        <v>1572.07</v>
      </c>
      <c r="BC316" s="26">
        <v>1344.63</v>
      </c>
      <c r="BD316" s="26">
        <v>561.87</v>
      </c>
      <c r="BE316" s="26">
        <v>0.31</v>
      </c>
      <c r="BF316" s="26">
        <v>0.15</v>
      </c>
      <c r="BG316" s="26">
        <v>0.12</v>
      </c>
      <c r="BH316" s="26">
        <v>0.28999999999999998</v>
      </c>
      <c r="BI316" s="26">
        <v>0.34</v>
      </c>
      <c r="BJ316" s="26">
        <v>1.28</v>
      </c>
      <c r="BK316" s="26">
        <v>0.04</v>
      </c>
      <c r="BL316" s="26">
        <v>3.74</v>
      </c>
      <c r="BM316" s="26">
        <v>0.01</v>
      </c>
      <c r="BN316" s="26">
        <v>1.1100000000000001</v>
      </c>
      <c r="BO316" s="26">
        <v>0.03</v>
      </c>
      <c r="BP316" s="26">
        <v>0.02</v>
      </c>
      <c r="BQ316" s="26">
        <v>0</v>
      </c>
      <c r="BR316" s="26">
        <v>0.23</v>
      </c>
      <c r="BS316" s="26">
        <v>0.36</v>
      </c>
      <c r="BT316" s="26">
        <v>3.68</v>
      </c>
      <c r="BU316" s="26">
        <v>0</v>
      </c>
      <c r="BV316" s="26">
        <v>0</v>
      </c>
      <c r="BW316" s="26">
        <v>2.92</v>
      </c>
      <c r="BX316" s="26">
        <v>0.06</v>
      </c>
      <c r="BY316" s="26">
        <v>0</v>
      </c>
      <c r="BZ316" s="26">
        <v>0</v>
      </c>
      <c r="CA316" s="26">
        <v>0</v>
      </c>
      <c r="CB316" s="26">
        <v>0</v>
      </c>
      <c r="CC316" s="26">
        <v>1454.66</v>
      </c>
    </row>
    <row r="318" spans="2:81" x14ac:dyDescent="0.25">
      <c r="B318" s="105" t="s">
        <v>233</v>
      </c>
      <c r="C318" s="105"/>
      <c r="D318" s="105" t="s">
        <v>234</v>
      </c>
      <c r="E318" s="105"/>
      <c r="F318" s="105"/>
      <c r="G318" s="105"/>
      <c r="H318" s="105"/>
      <c r="I318" s="105"/>
      <c r="J318" s="106"/>
    </row>
    <row r="319" spans="2:81" x14ac:dyDescent="0.25">
      <c r="B319" s="105"/>
      <c r="C319" s="105"/>
      <c r="D319" s="105"/>
      <c r="E319" s="105"/>
      <c r="F319" s="105"/>
      <c r="G319" s="105"/>
      <c r="H319" s="105"/>
      <c r="I319" s="105"/>
      <c r="J319" s="106"/>
    </row>
    <row r="320" spans="2:81" x14ac:dyDescent="0.25">
      <c r="B320" s="105"/>
      <c r="C320" s="105"/>
      <c r="D320" s="105"/>
      <c r="E320" s="105"/>
      <c r="F320" s="105"/>
      <c r="G320" s="105"/>
      <c r="H320" s="105"/>
      <c r="I320" s="105"/>
      <c r="J320" s="106"/>
    </row>
    <row r="321" spans="2:81" x14ac:dyDescent="0.25">
      <c r="B321" s="105"/>
      <c r="C321" s="105"/>
      <c r="D321" s="105"/>
      <c r="E321" s="105"/>
      <c r="F321" s="105"/>
      <c r="G321" s="105"/>
      <c r="H321" s="105"/>
      <c r="I321" s="105"/>
      <c r="J321" s="106"/>
    </row>
    <row r="322" spans="2:81" x14ac:dyDescent="0.25">
      <c r="B322" s="90"/>
    </row>
    <row r="323" spans="2:81" x14ac:dyDescent="0.25">
      <c r="B323" s="85" t="s">
        <v>5</v>
      </c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  <c r="AA323" s="85"/>
      <c r="AB323" s="85"/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  <c r="AN323" s="85"/>
      <c r="AO323" s="85"/>
      <c r="AP323" s="85"/>
      <c r="AQ323" s="85"/>
      <c r="AR323" s="85"/>
      <c r="AS323" s="85"/>
      <c r="AT323" s="85"/>
      <c r="AU323" s="85"/>
      <c r="AV323" s="85"/>
      <c r="AW323" s="85"/>
      <c r="AX323" s="85"/>
      <c r="AY323" s="85"/>
      <c r="AZ323" s="85"/>
      <c r="BA323" s="85"/>
      <c r="BB323" s="85"/>
      <c r="BC323" s="85"/>
      <c r="BD323" s="85"/>
      <c r="BE323" s="85"/>
      <c r="BF323" s="85"/>
      <c r="BG323" s="85"/>
      <c r="BH323" s="85"/>
      <c r="BI323" s="85"/>
      <c r="BJ323" s="85"/>
      <c r="BK323" s="85"/>
      <c r="BL323" s="85"/>
      <c r="BM323" s="85"/>
      <c r="BN323" s="85"/>
      <c r="BO323" s="85"/>
      <c r="BP323" s="85"/>
      <c r="BQ323" s="85"/>
      <c r="BR323" s="85"/>
      <c r="BS323" s="85"/>
      <c r="BT323" s="85"/>
      <c r="BU323" s="85"/>
      <c r="BV323" s="85"/>
      <c r="BW323" s="85"/>
      <c r="BX323" s="85"/>
      <c r="BY323" s="85"/>
      <c r="BZ323" s="85"/>
      <c r="CA323" s="85"/>
      <c r="CB323" s="85"/>
      <c r="CC323" s="85"/>
    </row>
    <row r="324" spans="2:81" ht="15.75" customHeight="1" x14ac:dyDescent="0.25">
      <c r="B324" s="112" t="s">
        <v>152</v>
      </c>
      <c r="C324" s="112"/>
      <c r="D324" s="109" t="s">
        <v>235</v>
      </c>
      <c r="E324" s="109"/>
      <c r="F324" s="107">
        <v>45596</v>
      </c>
      <c r="G324" s="108"/>
      <c r="H324" s="108"/>
      <c r="I324" s="1"/>
      <c r="J324" s="1" t="s">
        <v>207</v>
      </c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03">
        <f>IF(Дата_Сост&lt;&gt;"",Дата_Сост,"")</f>
        <v>45323.547106481485</v>
      </c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  <c r="BD324" s="103"/>
      <c r="BE324" s="103"/>
      <c r="BF324" s="103"/>
      <c r="BG324" s="103"/>
      <c r="BH324" s="103"/>
      <c r="BI324" s="103"/>
      <c r="BJ324" s="103"/>
      <c r="BK324" s="103"/>
      <c r="BL324" s="103"/>
      <c r="BM324" s="103"/>
      <c r="BN324" s="103"/>
      <c r="BO324" s="103"/>
      <c r="BP324" s="103"/>
      <c r="BQ324" s="103"/>
      <c r="BR324" s="103"/>
      <c r="BS324" s="103"/>
      <c r="BT324" s="103"/>
      <c r="BU324" s="103"/>
      <c r="BV324" s="103"/>
      <c r="BW324" s="103"/>
      <c r="BX324" s="103"/>
      <c r="BY324" s="103"/>
      <c r="BZ324" s="103"/>
      <c r="CA324" s="103"/>
      <c r="CB324" s="103"/>
      <c r="CC324" s="103"/>
    </row>
    <row r="325" spans="2:8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2:81" x14ac:dyDescent="0.25">
      <c r="B326" s="110" t="s">
        <v>84</v>
      </c>
      <c r="C326" s="104" t="s">
        <v>85</v>
      </c>
      <c r="D326" s="104" t="s">
        <v>78</v>
      </c>
      <c r="E326" s="104" t="s">
        <v>1</v>
      </c>
      <c r="F326" s="104"/>
      <c r="G326" s="104" t="s">
        <v>6</v>
      </c>
      <c r="H326" s="104"/>
      <c r="I326" s="104" t="s">
        <v>79</v>
      </c>
      <c r="J326" s="104" t="s">
        <v>4</v>
      </c>
      <c r="K326" s="10" t="s">
        <v>7</v>
      </c>
      <c r="L326" s="10" t="s">
        <v>8</v>
      </c>
      <c r="M326" s="10" t="s">
        <v>70</v>
      </c>
      <c r="N326" s="10" t="s">
        <v>9</v>
      </c>
      <c r="O326" s="10" t="s">
        <v>10</v>
      </c>
      <c r="P326" s="10" t="s">
        <v>11</v>
      </c>
      <c r="Q326" s="10" t="s">
        <v>12</v>
      </c>
      <c r="R326" s="10" t="s">
        <v>13</v>
      </c>
      <c r="S326" s="10" t="s">
        <v>14</v>
      </c>
      <c r="T326" s="10" t="s">
        <v>15</v>
      </c>
      <c r="U326" s="10" t="s">
        <v>16</v>
      </c>
      <c r="V326" s="10" t="s">
        <v>17</v>
      </c>
      <c r="W326" s="10" t="s">
        <v>18</v>
      </c>
      <c r="X326" s="104" t="s">
        <v>75</v>
      </c>
      <c r="Y326" s="104"/>
      <c r="Z326" s="104"/>
      <c r="AA326" s="104"/>
      <c r="AB326" s="12" t="s">
        <v>74</v>
      </c>
      <c r="AC326" s="12"/>
      <c r="AD326" s="12"/>
      <c r="AE326" s="12"/>
      <c r="AF326" s="12"/>
      <c r="AG326" s="12"/>
      <c r="AH326" s="12"/>
      <c r="AI326" s="12"/>
      <c r="AJ326" s="104" t="s">
        <v>86</v>
      </c>
      <c r="AK326" s="13" t="s">
        <v>26</v>
      </c>
      <c r="AL326" s="13" t="s">
        <v>27</v>
      </c>
      <c r="AM326" s="13" t="s">
        <v>28</v>
      </c>
      <c r="AN326" s="13" t="s">
        <v>29</v>
      </c>
      <c r="AO326" s="13" t="s">
        <v>30</v>
      </c>
      <c r="AP326" s="13" t="s">
        <v>31</v>
      </c>
      <c r="AQ326" s="13" t="s">
        <v>32</v>
      </c>
      <c r="AR326" s="13" t="s">
        <v>33</v>
      </c>
      <c r="AS326" s="13" t="s">
        <v>34</v>
      </c>
      <c r="AT326" s="13" t="s">
        <v>35</v>
      </c>
      <c r="AU326" s="13" t="s">
        <v>36</v>
      </c>
      <c r="AV326" s="13" t="s">
        <v>37</v>
      </c>
      <c r="AW326" s="13" t="s">
        <v>38</v>
      </c>
      <c r="AX326" s="13" t="s">
        <v>39</v>
      </c>
      <c r="AY326" s="13" t="s">
        <v>40</v>
      </c>
      <c r="AZ326" s="13" t="s">
        <v>41</v>
      </c>
      <c r="BA326" s="13" t="s">
        <v>42</v>
      </c>
      <c r="BB326" s="13" t="s">
        <v>43</v>
      </c>
      <c r="BC326" s="13" t="s">
        <v>44</v>
      </c>
      <c r="BD326" s="13" t="s">
        <v>45</v>
      </c>
      <c r="BE326" s="13" t="s">
        <v>46</v>
      </c>
      <c r="BF326" s="13" t="s">
        <v>47</v>
      </c>
      <c r="BG326" s="13" t="s">
        <v>48</v>
      </c>
      <c r="BH326" s="13" t="s">
        <v>49</v>
      </c>
      <c r="BI326" s="13" t="s">
        <v>50</v>
      </c>
      <c r="BJ326" s="13" t="s">
        <v>51</v>
      </c>
      <c r="BK326" s="13" t="s">
        <v>52</v>
      </c>
      <c r="BL326" s="13" t="s">
        <v>53</v>
      </c>
      <c r="BM326" s="13" t="s">
        <v>54</v>
      </c>
      <c r="BN326" s="13" t="s">
        <v>55</v>
      </c>
      <c r="BO326" s="13" t="s">
        <v>56</v>
      </c>
      <c r="BP326" s="13" t="s">
        <v>57</v>
      </c>
      <c r="BQ326" s="13" t="s">
        <v>58</v>
      </c>
      <c r="BR326" s="13" t="s">
        <v>59</v>
      </c>
      <c r="BS326" s="13" t="s">
        <v>60</v>
      </c>
      <c r="BT326" s="13" t="s">
        <v>61</v>
      </c>
      <c r="BU326" s="13" t="s">
        <v>62</v>
      </c>
      <c r="BV326" s="13" t="s">
        <v>63</v>
      </c>
      <c r="BW326" s="13" t="s">
        <v>64</v>
      </c>
      <c r="BX326" s="13" t="s">
        <v>65</v>
      </c>
      <c r="BY326" s="13" t="s">
        <v>66</v>
      </c>
      <c r="BZ326" s="13" t="s">
        <v>67</v>
      </c>
      <c r="CA326" s="13" t="s">
        <v>68</v>
      </c>
      <c r="CB326" s="13" t="s">
        <v>69</v>
      </c>
      <c r="CC326" s="13"/>
    </row>
    <row r="327" spans="2:81" ht="31.5" x14ac:dyDescent="0.25">
      <c r="B327" s="111"/>
      <c r="C327" s="104"/>
      <c r="D327" s="104"/>
      <c r="E327" s="14" t="s">
        <v>0</v>
      </c>
      <c r="F327" s="14" t="s">
        <v>2</v>
      </c>
      <c r="G327" s="14" t="s">
        <v>0</v>
      </c>
      <c r="H327" s="14" t="s">
        <v>3</v>
      </c>
      <c r="I327" s="104"/>
      <c r="J327" s="104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 t="s">
        <v>19</v>
      </c>
      <c r="Y327" s="10" t="s">
        <v>20</v>
      </c>
      <c r="Z327" s="10" t="s">
        <v>21</v>
      </c>
      <c r="AA327" s="10" t="s">
        <v>22</v>
      </c>
      <c r="AB327" s="10" t="s">
        <v>71</v>
      </c>
      <c r="AC327" s="10" t="s">
        <v>23</v>
      </c>
      <c r="AD327" s="10" t="s">
        <v>72</v>
      </c>
      <c r="AE327" s="10" t="s">
        <v>73</v>
      </c>
      <c r="AF327" s="10" t="s">
        <v>76</v>
      </c>
      <c r="AG327" s="10" t="s">
        <v>77</v>
      </c>
      <c r="AH327" s="10" t="s">
        <v>24</v>
      </c>
      <c r="AI327" s="10" t="s">
        <v>25</v>
      </c>
      <c r="AJ327" s="104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  <c r="BW327" s="13"/>
      <c r="BX327" s="13"/>
      <c r="BY327" s="13"/>
      <c r="BZ327" s="13"/>
      <c r="CA327" s="13"/>
      <c r="CB327" s="13"/>
      <c r="CC327" s="13"/>
    </row>
    <row r="328" spans="2:81" x14ac:dyDescent="0.25">
      <c r="B328" s="77"/>
      <c r="C328" s="15" t="s">
        <v>89</v>
      </c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78"/>
      <c r="AD328" s="78"/>
      <c r="AE328" s="78"/>
      <c r="AF328" s="78"/>
      <c r="AG328" s="78"/>
      <c r="AH328" s="78"/>
      <c r="AI328" s="78"/>
      <c r="AJ328" s="78"/>
    </row>
    <row r="329" spans="2:81" ht="31.5" x14ac:dyDescent="0.25">
      <c r="B329" s="79" t="str">
        <f>"16/4"</f>
        <v>16/4</v>
      </c>
      <c r="C329" s="20" t="s">
        <v>208</v>
      </c>
      <c r="D329" s="80" t="str">
        <f>"150"</f>
        <v>150</v>
      </c>
      <c r="E329" s="80">
        <v>4.9000000000000004</v>
      </c>
      <c r="F329" s="80">
        <v>1.76</v>
      </c>
      <c r="G329" s="80">
        <v>4.47</v>
      </c>
      <c r="H329" s="80">
        <v>0.99</v>
      </c>
      <c r="I329" s="80">
        <v>24.41</v>
      </c>
      <c r="J329" s="80">
        <v>156.33347399999997</v>
      </c>
      <c r="K329" s="80">
        <v>3.1</v>
      </c>
      <c r="L329" s="80">
        <v>7.0000000000000007E-2</v>
      </c>
      <c r="M329" s="80">
        <v>0</v>
      </c>
      <c r="N329" s="80">
        <v>0</v>
      </c>
      <c r="O329" s="80">
        <v>6.38</v>
      </c>
      <c r="P329" s="80">
        <v>19.739999999999998</v>
      </c>
      <c r="Q329" s="80">
        <v>2.5099999999999998</v>
      </c>
      <c r="R329" s="80">
        <v>0</v>
      </c>
      <c r="S329" s="80">
        <v>0</v>
      </c>
      <c r="T329" s="80">
        <v>7.0000000000000007E-2</v>
      </c>
      <c r="U329" s="80">
        <v>1.36</v>
      </c>
      <c r="V329" s="80">
        <v>204.16</v>
      </c>
      <c r="W329" s="80">
        <v>149.72</v>
      </c>
      <c r="X329" s="80">
        <v>97.93</v>
      </c>
      <c r="Y329" s="80">
        <v>23.15</v>
      </c>
      <c r="Z329" s="80">
        <v>155.87</v>
      </c>
      <c r="AA329" s="80">
        <v>0.62</v>
      </c>
      <c r="AB329" s="80">
        <v>16.32</v>
      </c>
      <c r="AC329" s="80">
        <v>13.6</v>
      </c>
      <c r="AD329" s="80">
        <v>30.26</v>
      </c>
      <c r="AE329" s="80">
        <v>0.54</v>
      </c>
      <c r="AF329" s="80">
        <v>0.09</v>
      </c>
      <c r="AG329" s="80">
        <v>0.11</v>
      </c>
      <c r="AH329" s="80">
        <v>0.79</v>
      </c>
      <c r="AI329" s="80">
        <v>2.15</v>
      </c>
      <c r="AJ329" s="80">
        <v>0.35</v>
      </c>
      <c r="AK329" s="22">
        <v>0</v>
      </c>
      <c r="AL329" s="22">
        <v>258.94</v>
      </c>
      <c r="AM329" s="22">
        <v>252.84</v>
      </c>
      <c r="AN329" s="22">
        <v>341.84</v>
      </c>
      <c r="AO329" s="22">
        <v>255.2</v>
      </c>
      <c r="AP329" s="22">
        <v>98.98</v>
      </c>
      <c r="AQ329" s="22">
        <v>164.5</v>
      </c>
      <c r="AR329" s="22">
        <v>67.209999999999994</v>
      </c>
      <c r="AS329" s="22">
        <v>260.86</v>
      </c>
      <c r="AT329" s="22">
        <v>130.59</v>
      </c>
      <c r="AU329" s="22">
        <v>157.43</v>
      </c>
      <c r="AV329" s="22">
        <v>204.77</v>
      </c>
      <c r="AW329" s="22">
        <v>74.63</v>
      </c>
      <c r="AX329" s="22">
        <v>131.80000000000001</v>
      </c>
      <c r="AY329" s="22">
        <v>769.98</v>
      </c>
      <c r="AZ329" s="22">
        <v>0</v>
      </c>
      <c r="BA329" s="22">
        <v>420.21</v>
      </c>
      <c r="BB329" s="22">
        <v>126.37</v>
      </c>
      <c r="BC329" s="22">
        <v>214.84</v>
      </c>
      <c r="BD329" s="22">
        <v>80.86</v>
      </c>
      <c r="BE329" s="22">
        <v>0.08</v>
      </c>
      <c r="BF329" s="22">
        <v>0.04</v>
      </c>
      <c r="BG329" s="22">
        <v>0.02</v>
      </c>
      <c r="BH329" s="22">
        <v>0.05</v>
      </c>
      <c r="BI329" s="22">
        <v>0.05</v>
      </c>
      <c r="BJ329" s="22">
        <v>0.24</v>
      </c>
      <c r="BK329" s="22">
        <v>0</v>
      </c>
      <c r="BL329" s="22">
        <v>0.66</v>
      </c>
      <c r="BM329" s="22">
        <v>0</v>
      </c>
      <c r="BN329" s="22">
        <v>0.2</v>
      </c>
      <c r="BO329" s="22">
        <v>0</v>
      </c>
      <c r="BP329" s="22">
        <v>0</v>
      </c>
      <c r="BQ329" s="22">
        <v>0</v>
      </c>
      <c r="BR329" s="22">
        <v>0.05</v>
      </c>
      <c r="BS329" s="22">
        <v>7.0000000000000007E-2</v>
      </c>
      <c r="BT329" s="22">
        <v>0.54</v>
      </c>
      <c r="BU329" s="22">
        <v>0</v>
      </c>
      <c r="BV329" s="22">
        <v>0</v>
      </c>
      <c r="BW329" s="22">
        <v>0.03</v>
      </c>
      <c r="BX329" s="22">
        <v>0</v>
      </c>
      <c r="BY329" s="22">
        <v>0</v>
      </c>
      <c r="BZ329" s="22">
        <v>0</v>
      </c>
      <c r="CA329" s="22">
        <v>0</v>
      </c>
      <c r="CB329" s="22">
        <v>0</v>
      </c>
      <c r="CC329" s="22">
        <v>150.72999999999999</v>
      </c>
    </row>
    <row r="330" spans="2:81" x14ac:dyDescent="0.25">
      <c r="B330" s="79" t="str">
        <f>"27/10"</f>
        <v>27/10</v>
      </c>
      <c r="C330" s="20" t="s">
        <v>111</v>
      </c>
      <c r="D330" s="80" t="str">
        <f>"200"</f>
        <v>200</v>
      </c>
      <c r="E330" s="80">
        <v>0.08</v>
      </c>
      <c r="F330" s="80">
        <v>0</v>
      </c>
      <c r="G330" s="80">
        <v>0.02</v>
      </c>
      <c r="H330" s="80">
        <v>0.02</v>
      </c>
      <c r="I330" s="80">
        <v>9.84</v>
      </c>
      <c r="J330" s="80">
        <v>37.802231999999989</v>
      </c>
      <c r="K330" s="80">
        <v>2</v>
      </c>
      <c r="L330" s="80">
        <v>0</v>
      </c>
      <c r="M330" s="80">
        <v>0</v>
      </c>
      <c r="N330" s="80">
        <v>0</v>
      </c>
      <c r="O330" s="80">
        <v>14.4</v>
      </c>
      <c r="P330" s="80">
        <v>0</v>
      </c>
      <c r="Q330" s="80">
        <v>0.04</v>
      </c>
      <c r="R330" s="80">
        <v>0</v>
      </c>
      <c r="S330" s="80">
        <v>0</v>
      </c>
      <c r="T330" s="80">
        <v>0.1</v>
      </c>
      <c r="U330" s="80">
        <v>0.73</v>
      </c>
      <c r="V330" s="80">
        <v>49.6</v>
      </c>
      <c r="W330" s="80">
        <v>144.84</v>
      </c>
      <c r="X330" s="80">
        <v>116.69</v>
      </c>
      <c r="Y330" s="80">
        <v>13.3</v>
      </c>
      <c r="Z330" s="80">
        <v>83.7</v>
      </c>
      <c r="AA330" s="80">
        <v>0.13</v>
      </c>
      <c r="AB330" s="80">
        <v>20</v>
      </c>
      <c r="AC330" s="80">
        <v>9</v>
      </c>
      <c r="AD330" s="80">
        <v>22</v>
      </c>
      <c r="AE330" s="80">
        <v>0</v>
      </c>
      <c r="AF330" s="80">
        <v>0.03</v>
      </c>
      <c r="AG330" s="80">
        <v>0.14000000000000001</v>
      </c>
      <c r="AH330" s="80">
        <v>0.09</v>
      </c>
      <c r="AI330" s="80">
        <v>0.8</v>
      </c>
      <c r="AJ330" s="80">
        <v>0.52</v>
      </c>
      <c r="AK330" s="22">
        <v>0</v>
      </c>
      <c r="AL330" s="22">
        <v>159.74</v>
      </c>
      <c r="AM330" s="22">
        <v>157.78</v>
      </c>
      <c r="AN330" s="22">
        <v>270.48</v>
      </c>
      <c r="AO330" s="22">
        <v>217.56</v>
      </c>
      <c r="AP330" s="22">
        <v>72.52</v>
      </c>
      <c r="AQ330" s="22">
        <v>127.4</v>
      </c>
      <c r="AR330" s="22">
        <v>42.14</v>
      </c>
      <c r="AS330" s="22">
        <v>143.08000000000001</v>
      </c>
      <c r="AT330" s="22">
        <v>0</v>
      </c>
      <c r="AU330" s="22">
        <v>0</v>
      </c>
      <c r="AV330" s="22">
        <v>0</v>
      </c>
      <c r="AW330" s="22">
        <v>0</v>
      </c>
      <c r="AX330" s="22">
        <v>0</v>
      </c>
      <c r="AY330" s="22">
        <v>0</v>
      </c>
      <c r="AZ330" s="22">
        <v>0</v>
      </c>
      <c r="BA330" s="22">
        <v>0</v>
      </c>
      <c r="BB330" s="22">
        <v>0</v>
      </c>
      <c r="BC330" s="22">
        <v>180.32</v>
      </c>
      <c r="BD330" s="22">
        <v>25.48</v>
      </c>
      <c r="BE330" s="22">
        <v>0</v>
      </c>
      <c r="BF330" s="22">
        <v>0</v>
      </c>
      <c r="BG330" s="22">
        <v>0</v>
      </c>
      <c r="BH330" s="22">
        <v>0</v>
      </c>
      <c r="BI330" s="22">
        <v>0</v>
      </c>
      <c r="BJ330" s="22">
        <v>0</v>
      </c>
      <c r="BK330" s="22">
        <v>0</v>
      </c>
      <c r="BL330" s="22">
        <v>0</v>
      </c>
      <c r="BM330" s="22">
        <v>0</v>
      </c>
      <c r="BN330" s="22">
        <v>0</v>
      </c>
      <c r="BO330" s="22">
        <v>0</v>
      </c>
      <c r="BP330" s="22">
        <v>0</v>
      </c>
      <c r="BQ330" s="22">
        <v>0</v>
      </c>
      <c r="BR330" s="22">
        <v>0</v>
      </c>
      <c r="BS330" s="22">
        <v>0</v>
      </c>
      <c r="BT330" s="22">
        <v>0</v>
      </c>
      <c r="BU330" s="22">
        <v>0</v>
      </c>
      <c r="BV330" s="22">
        <v>0</v>
      </c>
      <c r="BW330" s="22">
        <v>0</v>
      </c>
      <c r="BX330" s="22">
        <v>0</v>
      </c>
      <c r="BY330" s="22">
        <v>0</v>
      </c>
      <c r="BZ330" s="22">
        <v>0</v>
      </c>
      <c r="CA330" s="22">
        <v>0</v>
      </c>
      <c r="CB330" s="22">
        <v>0</v>
      </c>
      <c r="CC330" s="22">
        <v>188.44</v>
      </c>
    </row>
    <row r="331" spans="2:81" x14ac:dyDescent="0.25">
      <c r="B331" s="81" t="str">
        <f>"3/13"</f>
        <v>3/13</v>
      </c>
      <c r="C331" s="17" t="s">
        <v>209</v>
      </c>
      <c r="D331" s="82" t="str">
        <f>"35/5/10"</f>
        <v>35/5/10</v>
      </c>
      <c r="E331" s="82">
        <v>5.5</v>
      </c>
      <c r="F331" s="82">
        <v>2.97</v>
      </c>
      <c r="G331" s="82">
        <v>7.28</v>
      </c>
      <c r="H331" s="82">
        <v>0.3</v>
      </c>
      <c r="I331" s="82">
        <v>15.71</v>
      </c>
      <c r="J331" s="82">
        <v>152.3377777777778</v>
      </c>
      <c r="K331" s="82">
        <v>0.18</v>
      </c>
      <c r="L331" s="82">
        <v>0</v>
      </c>
      <c r="M331" s="82">
        <v>0</v>
      </c>
      <c r="N331" s="82">
        <v>0</v>
      </c>
      <c r="O331" s="82">
        <v>1.1599999999999999</v>
      </c>
      <c r="P331" s="82">
        <v>16.38</v>
      </c>
      <c r="Q331" s="82">
        <v>1.1200000000000001</v>
      </c>
      <c r="R331" s="82">
        <v>0</v>
      </c>
      <c r="S331" s="82">
        <v>0</v>
      </c>
      <c r="T331" s="82">
        <v>0.11</v>
      </c>
      <c r="U331" s="82">
        <v>0.56000000000000005</v>
      </c>
      <c r="V331" s="82">
        <v>150.15</v>
      </c>
      <c r="W331" s="82">
        <v>45.85</v>
      </c>
      <c r="X331" s="82">
        <v>7.7</v>
      </c>
      <c r="Y331" s="82">
        <v>11.55</v>
      </c>
      <c r="Z331" s="82">
        <v>29.75</v>
      </c>
      <c r="AA331" s="82">
        <v>0.7</v>
      </c>
      <c r="AB331" s="82">
        <v>0</v>
      </c>
      <c r="AC331" s="82">
        <v>0</v>
      </c>
      <c r="AD331" s="82">
        <v>0</v>
      </c>
      <c r="AE331" s="82">
        <v>0.6</v>
      </c>
      <c r="AF331" s="82">
        <v>0.06</v>
      </c>
      <c r="AG331" s="82">
        <v>0.02</v>
      </c>
      <c r="AH331" s="82">
        <v>0.56000000000000005</v>
      </c>
      <c r="AI331" s="82">
        <v>1.05</v>
      </c>
      <c r="AJ331" s="82">
        <v>0</v>
      </c>
      <c r="AK331" s="13">
        <v>0</v>
      </c>
      <c r="AL331" s="13">
        <v>130.19999999999999</v>
      </c>
      <c r="AM331" s="13">
        <v>135.1</v>
      </c>
      <c r="AN331" s="13">
        <v>206.85</v>
      </c>
      <c r="AO331" s="13">
        <v>69.650000000000006</v>
      </c>
      <c r="AP331" s="13">
        <v>40.950000000000003</v>
      </c>
      <c r="AQ331" s="13">
        <v>81.900000000000006</v>
      </c>
      <c r="AR331" s="13">
        <v>30.8</v>
      </c>
      <c r="AS331" s="13">
        <v>147</v>
      </c>
      <c r="AT331" s="13">
        <v>91.35</v>
      </c>
      <c r="AU331" s="13">
        <v>127.05</v>
      </c>
      <c r="AV331" s="13">
        <v>105.35</v>
      </c>
      <c r="AW331" s="13">
        <v>56.35</v>
      </c>
      <c r="AX331" s="13">
        <v>98</v>
      </c>
      <c r="AY331" s="13">
        <v>813.75</v>
      </c>
      <c r="AZ331" s="13">
        <v>0</v>
      </c>
      <c r="BA331" s="13">
        <v>264.95</v>
      </c>
      <c r="BB331" s="13">
        <v>115.85</v>
      </c>
      <c r="BC331" s="13">
        <v>77.7</v>
      </c>
      <c r="BD331" s="13">
        <v>60.55</v>
      </c>
      <c r="BE331" s="13">
        <v>0</v>
      </c>
      <c r="BF331" s="13">
        <v>0</v>
      </c>
      <c r="BG331" s="13">
        <v>0</v>
      </c>
      <c r="BH331" s="13">
        <v>0</v>
      </c>
      <c r="BI331" s="13">
        <v>0</v>
      </c>
      <c r="BJ331" s="13">
        <v>0.01</v>
      </c>
      <c r="BK331" s="13">
        <v>0</v>
      </c>
      <c r="BL331" s="13">
        <v>0.12</v>
      </c>
      <c r="BM331" s="13">
        <v>0</v>
      </c>
      <c r="BN331" s="13">
        <v>0.05</v>
      </c>
      <c r="BO331" s="13">
        <v>0</v>
      </c>
      <c r="BP331" s="13">
        <v>0</v>
      </c>
      <c r="BQ331" s="13">
        <v>0</v>
      </c>
      <c r="BR331" s="13">
        <v>0</v>
      </c>
      <c r="BS331" s="13">
        <v>0</v>
      </c>
      <c r="BT331" s="13">
        <v>0.41</v>
      </c>
      <c r="BU331" s="13">
        <v>0</v>
      </c>
      <c r="BV331" s="13">
        <v>0</v>
      </c>
      <c r="BW331" s="13">
        <v>0.31</v>
      </c>
      <c r="BX331" s="13">
        <v>0.01</v>
      </c>
      <c r="BY331" s="13">
        <v>0</v>
      </c>
      <c r="BZ331" s="13">
        <v>0</v>
      </c>
      <c r="CA331" s="13">
        <v>0</v>
      </c>
      <c r="CB331" s="13">
        <v>0</v>
      </c>
      <c r="CC331" s="13">
        <v>11.94</v>
      </c>
    </row>
    <row r="332" spans="2:81" x14ac:dyDescent="0.25">
      <c r="B332" s="83"/>
      <c r="C332" s="24" t="s">
        <v>94</v>
      </c>
      <c r="D332" s="84"/>
      <c r="E332" s="84">
        <v>10.48</v>
      </c>
      <c r="F332" s="84">
        <v>4.7300000000000004</v>
      </c>
      <c r="G332" s="84">
        <v>11.78</v>
      </c>
      <c r="H332" s="84">
        <v>1.31</v>
      </c>
      <c r="I332" s="84">
        <v>49.95</v>
      </c>
      <c r="J332" s="84">
        <v>346.47</v>
      </c>
      <c r="K332" s="84">
        <v>5.27</v>
      </c>
      <c r="L332" s="84">
        <v>7.0000000000000007E-2</v>
      </c>
      <c r="M332" s="84">
        <v>0</v>
      </c>
      <c r="N332" s="84">
        <v>0</v>
      </c>
      <c r="O332" s="84">
        <v>21.93</v>
      </c>
      <c r="P332" s="84">
        <v>36.119999999999997</v>
      </c>
      <c r="Q332" s="84">
        <v>3.67</v>
      </c>
      <c r="R332" s="84">
        <v>0</v>
      </c>
      <c r="S332" s="84">
        <v>0</v>
      </c>
      <c r="T332" s="84">
        <v>0.27</v>
      </c>
      <c r="U332" s="84">
        <v>2.65</v>
      </c>
      <c r="V332" s="84">
        <v>403.91</v>
      </c>
      <c r="W332" s="84">
        <v>340.41</v>
      </c>
      <c r="X332" s="84">
        <v>222.32</v>
      </c>
      <c r="Y332" s="84">
        <v>48</v>
      </c>
      <c r="Z332" s="84">
        <v>269.32</v>
      </c>
      <c r="AA332" s="84">
        <v>1.44</v>
      </c>
      <c r="AB332" s="84">
        <v>36.32</v>
      </c>
      <c r="AC332" s="84">
        <v>22.6</v>
      </c>
      <c r="AD332" s="84">
        <v>52.26</v>
      </c>
      <c r="AE332" s="84">
        <v>1.1399999999999999</v>
      </c>
      <c r="AF332" s="84">
        <v>0.18</v>
      </c>
      <c r="AG332" s="84">
        <v>0.26</v>
      </c>
      <c r="AH332" s="84">
        <v>1.44</v>
      </c>
      <c r="AI332" s="84">
        <v>4</v>
      </c>
      <c r="AJ332" s="84">
        <v>0.87</v>
      </c>
      <c r="AK332" s="26">
        <v>0</v>
      </c>
      <c r="AL332" s="26">
        <v>548.88</v>
      </c>
      <c r="AM332" s="26">
        <v>545.72</v>
      </c>
      <c r="AN332" s="26">
        <v>819.17</v>
      </c>
      <c r="AO332" s="26">
        <v>542.41</v>
      </c>
      <c r="AP332" s="26">
        <v>212.45</v>
      </c>
      <c r="AQ332" s="26">
        <v>373.8</v>
      </c>
      <c r="AR332" s="26">
        <v>140.15</v>
      </c>
      <c r="AS332" s="26">
        <v>550.94000000000005</v>
      </c>
      <c r="AT332" s="26">
        <v>221.94</v>
      </c>
      <c r="AU332" s="26">
        <v>284.48</v>
      </c>
      <c r="AV332" s="26">
        <v>310.12</v>
      </c>
      <c r="AW332" s="26">
        <v>130.97999999999999</v>
      </c>
      <c r="AX332" s="26">
        <v>229.8</v>
      </c>
      <c r="AY332" s="26">
        <v>1583.73</v>
      </c>
      <c r="AZ332" s="26">
        <v>0</v>
      </c>
      <c r="BA332" s="26">
        <v>685.16</v>
      </c>
      <c r="BB332" s="26">
        <v>242.22</v>
      </c>
      <c r="BC332" s="26">
        <v>472.86</v>
      </c>
      <c r="BD332" s="26">
        <v>166.89</v>
      </c>
      <c r="BE332" s="26">
        <v>0.08</v>
      </c>
      <c r="BF332" s="26">
        <v>0.04</v>
      </c>
      <c r="BG332" s="26">
        <v>0.02</v>
      </c>
      <c r="BH332" s="26">
        <v>0.05</v>
      </c>
      <c r="BI332" s="26">
        <v>0.05</v>
      </c>
      <c r="BJ332" s="26">
        <v>0.24</v>
      </c>
      <c r="BK332" s="26">
        <v>0</v>
      </c>
      <c r="BL332" s="26">
        <v>0.78</v>
      </c>
      <c r="BM332" s="26">
        <v>0</v>
      </c>
      <c r="BN332" s="26">
        <v>0.26</v>
      </c>
      <c r="BO332" s="26">
        <v>0</v>
      </c>
      <c r="BP332" s="26">
        <v>0</v>
      </c>
      <c r="BQ332" s="26">
        <v>0</v>
      </c>
      <c r="BR332" s="26">
        <v>0.05</v>
      </c>
      <c r="BS332" s="26">
        <v>7.0000000000000007E-2</v>
      </c>
      <c r="BT332" s="26">
        <v>0.95</v>
      </c>
      <c r="BU332" s="26">
        <v>0</v>
      </c>
      <c r="BV332" s="26">
        <v>0</v>
      </c>
      <c r="BW332" s="26">
        <v>0.34</v>
      </c>
      <c r="BX332" s="26">
        <v>0.01</v>
      </c>
      <c r="BY332" s="26">
        <v>0</v>
      </c>
      <c r="BZ332" s="26">
        <v>0</v>
      </c>
      <c r="CA332" s="26">
        <v>0</v>
      </c>
      <c r="CB332" s="26">
        <v>0</v>
      </c>
      <c r="CC332" s="26">
        <v>351.11</v>
      </c>
    </row>
    <row r="333" spans="2:81" x14ac:dyDescent="0.25">
      <c r="B333" s="77"/>
      <c r="C333" s="15" t="s">
        <v>95</v>
      </c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  <c r="AA333" s="78"/>
      <c r="AB333" s="78"/>
      <c r="AC333" s="78"/>
      <c r="AD333" s="78"/>
      <c r="AE333" s="78"/>
      <c r="AF333" s="78"/>
      <c r="AG333" s="78"/>
      <c r="AH333" s="78"/>
      <c r="AI333" s="78"/>
      <c r="AJ333" s="78"/>
    </row>
    <row r="334" spans="2:81" x14ac:dyDescent="0.25">
      <c r="B334" s="81" t="str">
        <f>"-"</f>
        <v>-</v>
      </c>
      <c r="C334" s="17" t="s">
        <v>159</v>
      </c>
      <c r="D334" s="82" t="str">
        <f>"100"</f>
        <v>100</v>
      </c>
      <c r="E334" s="82">
        <v>0.4</v>
      </c>
      <c r="F334" s="82">
        <v>0</v>
      </c>
      <c r="G334" s="82">
        <v>0.4</v>
      </c>
      <c r="H334" s="82">
        <v>0.4</v>
      </c>
      <c r="I334" s="82">
        <v>11.6</v>
      </c>
      <c r="J334" s="82">
        <v>48.68</v>
      </c>
      <c r="K334" s="82">
        <v>0</v>
      </c>
      <c r="L334" s="82">
        <v>0</v>
      </c>
      <c r="M334" s="82">
        <v>0</v>
      </c>
      <c r="N334" s="82">
        <v>0</v>
      </c>
      <c r="O334" s="82">
        <v>9.9</v>
      </c>
      <c r="P334" s="82">
        <v>0.2</v>
      </c>
      <c r="Q334" s="82">
        <v>0.2</v>
      </c>
      <c r="R334" s="82">
        <v>0</v>
      </c>
      <c r="S334" s="82">
        <v>0</v>
      </c>
      <c r="T334" s="82">
        <v>0.5</v>
      </c>
      <c r="U334" s="82">
        <v>0.3</v>
      </c>
      <c r="V334" s="82">
        <v>6</v>
      </c>
      <c r="W334" s="82">
        <v>120</v>
      </c>
      <c r="X334" s="82">
        <v>7</v>
      </c>
      <c r="Y334" s="82">
        <v>4</v>
      </c>
      <c r="Z334" s="82">
        <v>7</v>
      </c>
      <c r="AA334" s="82">
        <v>1.4</v>
      </c>
      <c r="AB334" s="82">
        <v>0</v>
      </c>
      <c r="AC334" s="82">
        <v>0</v>
      </c>
      <c r="AD334" s="82">
        <v>0</v>
      </c>
      <c r="AE334" s="82">
        <v>0.1</v>
      </c>
      <c r="AF334" s="82">
        <v>0.01</v>
      </c>
      <c r="AG334" s="82">
        <v>0.01</v>
      </c>
      <c r="AH334" s="82">
        <v>0.1</v>
      </c>
      <c r="AI334" s="82">
        <v>0.2</v>
      </c>
      <c r="AJ334" s="82">
        <v>2</v>
      </c>
      <c r="AK334" s="13">
        <v>0.2</v>
      </c>
      <c r="AL334" s="13">
        <v>8</v>
      </c>
      <c r="AM334" s="13">
        <v>10</v>
      </c>
      <c r="AN334" s="13">
        <v>14</v>
      </c>
      <c r="AO334" s="13">
        <v>14</v>
      </c>
      <c r="AP334" s="13">
        <v>2</v>
      </c>
      <c r="AQ334" s="13">
        <v>8</v>
      </c>
      <c r="AR334" s="13">
        <v>2</v>
      </c>
      <c r="AS334" s="13">
        <v>7</v>
      </c>
      <c r="AT334" s="13">
        <v>13</v>
      </c>
      <c r="AU334" s="13">
        <v>8</v>
      </c>
      <c r="AV334" s="13">
        <v>58</v>
      </c>
      <c r="AW334" s="13">
        <v>5</v>
      </c>
      <c r="AX334" s="13">
        <v>11</v>
      </c>
      <c r="AY334" s="13">
        <v>32</v>
      </c>
      <c r="AZ334" s="13">
        <v>0</v>
      </c>
      <c r="BA334" s="13">
        <v>10</v>
      </c>
      <c r="BB334" s="13">
        <v>12</v>
      </c>
      <c r="BC334" s="13">
        <v>5</v>
      </c>
      <c r="BD334" s="13">
        <v>4</v>
      </c>
      <c r="BE334" s="13">
        <v>0</v>
      </c>
      <c r="BF334" s="13">
        <v>0</v>
      </c>
      <c r="BG334" s="13">
        <v>0</v>
      </c>
      <c r="BH334" s="13">
        <v>0</v>
      </c>
      <c r="BI334" s="13">
        <v>0</v>
      </c>
      <c r="BJ334" s="13">
        <v>0</v>
      </c>
      <c r="BK334" s="13">
        <v>0</v>
      </c>
      <c r="BL334" s="13">
        <v>0</v>
      </c>
      <c r="BM334" s="13">
        <v>0</v>
      </c>
      <c r="BN334" s="13">
        <v>0</v>
      </c>
      <c r="BO334" s="13">
        <v>0</v>
      </c>
      <c r="BP334" s="13">
        <v>0</v>
      </c>
      <c r="BQ334" s="13">
        <v>0</v>
      </c>
      <c r="BR334" s="13">
        <v>0</v>
      </c>
      <c r="BS334" s="13">
        <v>0</v>
      </c>
      <c r="BT334" s="13">
        <v>0</v>
      </c>
      <c r="BU334" s="13">
        <v>0</v>
      </c>
      <c r="BV334" s="13">
        <v>0</v>
      </c>
      <c r="BW334" s="13">
        <v>0</v>
      </c>
      <c r="BX334" s="13">
        <v>0</v>
      </c>
      <c r="BY334" s="13">
        <v>0</v>
      </c>
      <c r="BZ334" s="13">
        <v>0</v>
      </c>
      <c r="CA334" s="13">
        <v>0</v>
      </c>
      <c r="CB334" s="13">
        <v>0</v>
      </c>
      <c r="CC334" s="13">
        <v>88.1</v>
      </c>
    </row>
    <row r="335" spans="2:81" x14ac:dyDescent="0.25">
      <c r="B335" s="83"/>
      <c r="C335" s="24" t="s">
        <v>97</v>
      </c>
      <c r="D335" s="84"/>
      <c r="E335" s="84">
        <v>0.4</v>
      </c>
      <c r="F335" s="84">
        <v>0</v>
      </c>
      <c r="G335" s="84">
        <v>0.4</v>
      </c>
      <c r="H335" s="84">
        <v>0.4</v>
      </c>
      <c r="I335" s="84">
        <v>11.6</v>
      </c>
      <c r="J335" s="84">
        <v>48.68</v>
      </c>
      <c r="K335" s="84">
        <v>0</v>
      </c>
      <c r="L335" s="84">
        <v>0</v>
      </c>
      <c r="M335" s="84">
        <v>0</v>
      </c>
      <c r="N335" s="84">
        <v>0</v>
      </c>
      <c r="O335" s="84">
        <v>9.9</v>
      </c>
      <c r="P335" s="84">
        <v>0.2</v>
      </c>
      <c r="Q335" s="84">
        <v>0.2</v>
      </c>
      <c r="R335" s="84">
        <v>0</v>
      </c>
      <c r="S335" s="84">
        <v>0</v>
      </c>
      <c r="T335" s="84">
        <v>0.5</v>
      </c>
      <c r="U335" s="84">
        <v>0.3</v>
      </c>
      <c r="V335" s="84">
        <v>6</v>
      </c>
      <c r="W335" s="84">
        <v>120</v>
      </c>
      <c r="X335" s="84">
        <v>7</v>
      </c>
      <c r="Y335" s="84">
        <v>4</v>
      </c>
      <c r="Z335" s="84">
        <v>7</v>
      </c>
      <c r="AA335" s="84">
        <v>1.4</v>
      </c>
      <c r="AB335" s="84">
        <v>0</v>
      </c>
      <c r="AC335" s="84">
        <v>0</v>
      </c>
      <c r="AD335" s="84">
        <v>0</v>
      </c>
      <c r="AE335" s="84">
        <v>0.1</v>
      </c>
      <c r="AF335" s="84">
        <v>0.01</v>
      </c>
      <c r="AG335" s="84">
        <v>0.01</v>
      </c>
      <c r="AH335" s="84">
        <v>0.1</v>
      </c>
      <c r="AI335" s="84">
        <v>0.2</v>
      </c>
      <c r="AJ335" s="84">
        <v>2</v>
      </c>
      <c r="AK335" s="26">
        <v>0.2</v>
      </c>
      <c r="AL335" s="26">
        <v>8</v>
      </c>
      <c r="AM335" s="26">
        <v>10</v>
      </c>
      <c r="AN335" s="26">
        <v>14</v>
      </c>
      <c r="AO335" s="26">
        <v>14</v>
      </c>
      <c r="AP335" s="26">
        <v>2</v>
      </c>
      <c r="AQ335" s="26">
        <v>8</v>
      </c>
      <c r="AR335" s="26">
        <v>2</v>
      </c>
      <c r="AS335" s="26">
        <v>7</v>
      </c>
      <c r="AT335" s="26">
        <v>13</v>
      </c>
      <c r="AU335" s="26">
        <v>8</v>
      </c>
      <c r="AV335" s="26">
        <v>58</v>
      </c>
      <c r="AW335" s="26">
        <v>5</v>
      </c>
      <c r="AX335" s="26">
        <v>11</v>
      </c>
      <c r="AY335" s="26">
        <v>32</v>
      </c>
      <c r="AZ335" s="26">
        <v>0</v>
      </c>
      <c r="BA335" s="26">
        <v>10</v>
      </c>
      <c r="BB335" s="26">
        <v>12</v>
      </c>
      <c r="BC335" s="26">
        <v>5</v>
      </c>
      <c r="BD335" s="26">
        <v>4</v>
      </c>
      <c r="BE335" s="26">
        <v>0</v>
      </c>
      <c r="BF335" s="26">
        <v>0</v>
      </c>
      <c r="BG335" s="26">
        <v>0</v>
      </c>
      <c r="BH335" s="26">
        <v>0</v>
      </c>
      <c r="BI335" s="26">
        <v>0</v>
      </c>
      <c r="BJ335" s="26">
        <v>0</v>
      </c>
      <c r="BK335" s="26">
        <v>0</v>
      </c>
      <c r="BL335" s="26">
        <v>0</v>
      </c>
      <c r="BM335" s="26">
        <v>0</v>
      </c>
      <c r="BN335" s="26">
        <v>0</v>
      </c>
      <c r="BO335" s="26">
        <v>0</v>
      </c>
      <c r="BP335" s="26">
        <v>0</v>
      </c>
      <c r="BQ335" s="26">
        <v>0</v>
      </c>
      <c r="BR335" s="26">
        <v>0</v>
      </c>
      <c r="BS335" s="26">
        <v>0</v>
      </c>
      <c r="BT335" s="26">
        <v>0</v>
      </c>
      <c r="BU335" s="26">
        <v>0</v>
      </c>
      <c r="BV335" s="26">
        <v>0</v>
      </c>
      <c r="BW335" s="26">
        <v>0</v>
      </c>
      <c r="BX335" s="26">
        <v>0</v>
      </c>
      <c r="BY335" s="26">
        <v>0</v>
      </c>
      <c r="BZ335" s="26">
        <v>0</v>
      </c>
      <c r="CA335" s="26">
        <v>0</v>
      </c>
      <c r="CB335" s="26">
        <v>0</v>
      </c>
      <c r="CC335" s="26">
        <v>88.1</v>
      </c>
    </row>
    <row r="336" spans="2:81" x14ac:dyDescent="0.25">
      <c r="B336" s="77"/>
      <c r="C336" s="15" t="s">
        <v>98</v>
      </c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  <c r="AA336" s="78"/>
      <c r="AB336" s="78"/>
      <c r="AC336" s="78"/>
      <c r="AD336" s="78"/>
      <c r="AE336" s="78"/>
      <c r="AF336" s="78"/>
      <c r="AG336" s="78"/>
      <c r="AH336" s="78"/>
      <c r="AI336" s="78"/>
      <c r="AJ336" s="78"/>
    </row>
    <row r="337" spans="2:81" x14ac:dyDescent="0.25">
      <c r="B337" s="79" t="str">
        <f>"28/3"</f>
        <v>28/3</v>
      </c>
      <c r="C337" s="20" t="s">
        <v>99</v>
      </c>
      <c r="D337" s="80" t="str">
        <f>"50"</f>
        <v>50</v>
      </c>
      <c r="E337" s="80">
        <v>0.93</v>
      </c>
      <c r="F337" s="80">
        <v>0</v>
      </c>
      <c r="G337" s="80">
        <v>4.3600000000000003</v>
      </c>
      <c r="H337" s="80">
        <v>0.15</v>
      </c>
      <c r="I337" s="80">
        <v>4.8499999999999996</v>
      </c>
      <c r="J337" s="80">
        <v>59.980899999999991</v>
      </c>
      <c r="K337" s="80">
        <v>0.25</v>
      </c>
      <c r="L337" s="80">
        <v>1.3</v>
      </c>
      <c r="M337" s="80">
        <v>0</v>
      </c>
      <c r="N337" s="80">
        <v>0</v>
      </c>
      <c r="O337" s="80">
        <v>1.62</v>
      </c>
      <c r="P337" s="80">
        <v>1.57</v>
      </c>
      <c r="Q337" s="80">
        <v>2.4</v>
      </c>
      <c r="R337" s="80">
        <v>0</v>
      </c>
      <c r="S337" s="80">
        <v>0</v>
      </c>
      <c r="T337" s="80">
        <v>0.05</v>
      </c>
      <c r="U337" s="80">
        <v>0.64</v>
      </c>
      <c r="V337" s="80">
        <v>176.4</v>
      </c>
      <c r="W337" s="80">
        <v>48.51</v>
      </c>
      <c r="X337" s="80">
        <v>9.8000000000000007</v>
      </c>
      <c r="Y337" s="80">
        <v>10.29</v>
      </c>
      <c r="Z337" s="80">
        <v>30.42</v>
      </c>
      <c r="AA337" s="80">
        <v>0.34</v>
      </c>
      <c r="AB337" s="80">
        <v>0</v>
      </c>
      <c r="AC337" s="80">
        <v>147</v>
      </c>
      <c r="AD337" s="80">
        <v>25</v>
      </c>
      <c r="AE337" s="80">
        <v>0.98</v>
      </c>
      <c r="AF337" s="80">
        <v>0.05</v>
      </c>
      <c r="AG337" s="80">
        <v>0.02</v>
      </c>
      <c r="AH337" s="80">
        <v>0.34</v>
      </c>
      <c r="AI337" s="80">
        <v>0.65</v>
      </c>
      <c r="AJ337" s="80">
        <v>4.9000000000000004</v>
      </c>
      <c r="AK337" s="22">
        <v>0</v>
      </c>
      <c r="AL337" s="22">
        <v>78.400000000000006</v>
      </c>
      <c r="AM337" s="22">
        <v>68.599999999999994</v>
      </c>
      <c r="AN337" s="22">
        <v>112.7</v>
      </c>
      <c r="AO337" s="22">
        <v>112.7</v>
      </c>
      <c r="AP337" s="22">
        <v>14.7</v>
      </c>
      <c r="AQ337" s="22">
        <v>73.5</v>
      </c>
      <c r="AR337" s="22">
        <v>17.64</v>
      </c>
      <c r="AS337" s="22">
        <v>63.7</v>
      </c>
      <c r="AT337" s="22">
        <v>68.599999999999994</v>
      </c>
      <c r="AU337" s="22">
        <v>168.07</v>
      </c>
      <c r="AV337" s="22">
        <v>230.3</v>
      </c>
      <c r="AW337" s="22">
        <v>31.36</v>
      </c>
      <c r="AX337" s="22">
        <v>78.400000000000006</v>
      </c>
      <c r="AY337" s="22">
        <v>171.5</v>
      </c>
      <c r="AZ337" s="22">
        <v>0</v>
      </c>
      <c r="BA337" s="22">
        <v>74.97</v>
      </c>
      <c r="BB337" s="22">
        <v>79.87</v>
      </c>
      <c r="BC337" s="22">
        <v>49</v>
      </c>
      <c r="BD337" s="22">
        <v>14.21</v>
      </c>
      <c r="BE337" s="22">
        <v>0</v>
      </c>
      <c r="BF337" s="22">
        <v>0</v>
      </c>
      <c r="BG337" s="22">
        <v>0</v>
      </c>
      <c r="BH337" s="22">
        <v>0</v>
      </c>
      <c r="BI337" s="22">
        <v>0</v>
      </c>
      <c r="BJ337" s="22">
        <v>0</v>
      </c>
      <c r="BK337" s="22">
        <v>0</v>
      </c>
      <c r="BL337" s="22">
        <v>0.12</v>
      </c>
      <c r="BM337" s="22">
        <v>0</v>
      </c>
      <c r="BN337" s="22">
        <v>0.08</v>
      </c>
      <c r="BO337" s="22">
        <v>0.01</v>
      </c>
      <c r="BP337" s="22">
        <v>0.01</v>
      </c>
      <c r="BQ337" s="22">
        <v>0</v>
      </c>
      <c r="BR337" s="22">
        <v>0</v>
      </c>
      <c r="BS337" s="22">
        <v>0</v>
      </c>
      <c r="BT337" s="22">
        <v>0.46</v>
      </c>
      <c r="BU337" s="22">
        <v>0</v>
      </c>
      <c r="BV337" s="22">
        <v>0</v>
      </c>
      <c r="BW337" s="22">
        <v>1.1599999999999999</v>
      </c>
      <c r="BX337" s="22">
        <v>0</v>
      </c>
      <c r="BY337" s="22">
        <v>0</v>
      </c>
      <c r="BZ337" s="22">
        <v>0</v>
      </c>
      <c r="CA337" s="22">
        <v>0</v>
      </c>
      <c r="CB337" s="22">
        <v>0</v>
      </c>
      <c r="CC337" s="22">
        <v>41.95</v>
      </c>
    </row>
    <row r="338" spans="2:81" x14ac:dyDescent="0.25">
      <c r="B338" s="79" t="str">
        <f>"18/2"</f>
        <v>18/2</v>
      </c>
      <c r="C338" s="20" t="s">
        <v>169</v>
      </c>
      <c r="D338" s="80" t="str">
        <f>"180"</f>
        <v>180</v>
      </c>
      <c r="E338" s="80">
        <v>2.31</v>
      </c>
      <c r="F338" s="80">
        <v>0</v>
      </c>
      <c r="G338" s="80">
        <v>1.76</v>
      </c>
      <c r="H338" s="80">
        <v>1.76</v>
      </c>
      <c r="I338" s="80">
        <v>16.989999999999998</v>
      </c>
      <c r="J338" s="80">
        <v>91.722715739999998</v>
      </c>
      <c r="K338" s="80">
        <v>0.9</v>
      </c>
      <c r="L338" s="80">
        <v>2.6</v>
      </c>
      <c r="M338" s="80">
        <v>0</v>
      </c>
      <c r="N338" s="80">
        <v>0</v>
      </c>
      <c r="O338" s="80">
        <v>2.71</v>
      </c>
      <c r="P338" s="80">
        <v>7.89</v>
      </c>
      <c r="Q338" s="80">
        <v>1.73</v>
      </c>
      <c r="R338" s="80">
        <v>0</v>
      </c>
      <c r="S338" s="80">
        <v>0</v>
      </c>
      <c r="T338" s="80">
        <v>0.18</v>
      </c>
      <c r="U338" s="80">
        <v>1.04</v>
      </c>
      <c r="V338" s="80">
        <v>161.72999999999999</v>
      </c>
      <c r="W338" s="80">
        <v>231.7</v>
      </c>
      <c r="X338" s="80">
        <v>25.41</v>
      </c>
      <c r="Y338" s="80">
        <v>15.44</v>
      </c>
      <c r="Z338" s="80">
        <v>52.77</v>
      </c>
      <c r="AA338" s="80">
        <v>0.59</v>
      </c>
      <c r="AB338" s="80">
        <v>4</v>
      </c>
      <c r="AC338" s="80">
        <v>873.36</v>
      </c>
      <c r="AD338" s="80">
        <v>165.6</v>
      </c>
      <c r="AE338" s="80">
        <v>1.95</v>
      </c>
      <c r="AF338" s="80">
        <v>0.04</v>
      </c>
      <c r="AG338" s="80">
        <v>0.04</v>
      </c>
      <c r="AH338" s="80">
        <v>0.57999999999999996</v>
      </c>
      <c r="AI338" s="80">
        <v>1.02</v>
      </c>
      <c r="AJ338" s="80">
        <v>6.41</v>
      </c>
      <c r="AK338" s="22">
        <v>0</v>
      </c>
      <c r="AL338" s="22">
        <v>91.49</v>
      </c>
      <c r="AM338" s="22">
        <v>78.87</v>
      </c>
      <c r="AN338" s="22">
        <v>131.68</v>
      </c>
      <c r="AO338" s="22">
        <v>118.15</v>
      </c>
      <c r="AP338" s="22">
        <v>37.44</v>
      </c>
      <c r="AQ338" s="22">
        <v>71.069999999999993</v>
      </c>
      <c r="AR338" s="22">
        <v>23.68</v>
      </c>
      <c r="AS338" s="22">
        <v>91.18</v>
      </c>
      <c r="AT338" s="22">
        <v>102.12</v>
      </c>
      <c r="AU338" s="22">
        <v>118.98</v>
      </c>
      <c r="AV338" s="22">
        <v>185.66</v>
      </c>
      <c r="AW338" s="22">
        <v>50.35</v>
      </c>
      <c r="AX338" s="22">
        <v>82.75</v>
      </c>
      <c r="AY338" s="22">
        <v>507.11</v>
      </c>
      <c r="AZ338" s="22">
        <v>0</v>
      </c>
      <c r="BA338" s="22">
        <v>131.05000000000001</v>
      </c>
      <c r="BB338" s="22">
        <v>88.48</v>
      </c>
      <c r="BC338" s="22">
        <v>63.7</v>
      </c>
      <c r="BD338" s="22">
        <v>33.130000000000003</v>
      </c>
      <c r="BE338" s="22">
        <v>0</v>
      </c>
      <c r="BF338" s="22">
        <v>0</v>
      </c>
      <c r="BG338" s="22">
        <v>0</v>
      </c>
      <c r="BH338" s="22">
        <v>0</v>
      </c>
      <c r="BI338" s="22">
        <v>0</v>
      </c>
      <c r="BJ338" s="22">
        <v>0</v>
      </c>
      <c r="BK338" s="22">
        <v>0</v>
      </c>
      <c r="BL338" s="22">
        <v>0.28000000000000003</v>
      </c>
      <c r="BM338" s="22">
        <v>0</v>
      </c>
      <c r="BN338" s="22">
        <v>0.17</v>
      </c>
      <c r="BO338" s="22">
        <v>0.01</v>
      </c>
      <c r="BP338" s="22">
        <v>0.03</v>
      </c>
      <c r="BQ338" s="22">
        <v>0</v>
      </c>
      <c r="BR338" s="22">
        <v>0</v>
      </c>
      <c r="BS338" s="22">
        <v>0</v>
      </c>
      <c r="BT338" s="22">
        <v>0.97</v>
      </c>
      <c r="BU338" s="22">
        <v>0</v>
      </c>
      <c r="BV338" s="22">
        <v>0</v>
      </c>
      <c r="BW338" s="22">
        <v>2.36</v>
      </c>
      <c r="BX338" s="22">
        <v>0</v>
      </c>
      <c r="BY338" s="22">
        <v>0</v>
      </c>
      <c r="BZ338" s="22">
        <v>0</v>
      </c>
      <c r="CA338" s="22">
        <v>0</v>
      </c>
      <c r="CB338" s="22">
        <v>0</v>
      </c>
      <c r="CC338" s="22">
        <v>231.56</v>
      </c>
    </row>
    <row r="339" spans="2:81" x14ac:dyDescent="0.25">
      <c r="B339" s="79" t="str">
        <f>"4/9"</f>
        <v>4/9</v>
      </c>
      <c r="C339" s="20" t="s">
        <v>210</v>
      </c>
      <c r="D339" s="80" t="str">
        <f>"150"</f>
        <v>150</v>
      </c>
      <c r="E339" s="80">
        <v>13.74</v>
      </c>
      <c r="F339" s="80">
        <v>11.3</v>
      </c>
      <c r="G339" s="80">
        <v>11.15</v>
      </c>
      <c r="H339" s="80">
        <v>1.63</v>
      </c>
      <c r="I339" s="80">
        <v>28.75</v>
      </c>
      <c r="J339" s="80">
        <v>269.50517999999994</v>
      </c>
      <c r="K339" s="80">
        <v>5.6</v>
      </c>
      <c r="L339" s="80">
        <v>0.06</v>
      </c>
      <c r="M339" s="80">
        <v>0</v>
      </c>
      <c r="N339" s="80">
        <v>0</v>
      </c>
      <c r="O339" s="80">
        <v>0.12</v>
      </c>
      <c r="P339" s="80">
        <v>3.08</v>
      </c>
      <c r="Q339" s="80">
        <v>0.01</v>
      </c>
      <c r="R339" s="80">
        <v>0</v>
      </c>
      <c r="S339" s="80">
        <v>0</v>
      </c>
      <c r="T339" s="80">
        <v>0</v>
      </c>
      <c r="U339" s="80">
        <v>0.76</v>
      </c>
      <c r="V339" s="80">
        <v>101.07</v>
      </c>
      <c r="W339" s="80">
        <v>91.5</v>
      </c>
      <c r="X339" s="80">
        <v>3.73</v>
      </c>
      <c r="Y339" s="80">
        <v>8.15</v>
      </c>
      <c r="Z339" s="80">
        <v>53.07</v>
      </c>
      <c r="AA339" s="80">
        <v>0.62</v>
      </c>
      <c r="AB339" s="80">
        <v>8</v>
      </c>
      <c r="AC339" s="80">
        <v>7.5</v>
      </c>
      <c r="AD339" s="80">
        <v>11.25</v>
      </c>
      <c r="AE339" s="80">
        <v>0.18</v>
      </c>
      <c r="AF339" s="80">
        <v>0.18</v>
      </c>
      <c r="AG339" s="80">
        <v>0.05</v>
      </c>
      <c r="AH339" s="80">
        <v>0.88</v>
      </c>
      <c r="AI339" s="80">
        <v>2.1800000000000002</v>
      </c>
      <c r="AJ339" s="80">
        <v>0</v>
      </c>
      <c r="AK339" s="22">
        <v>0</v>
      </c>
      <c r="AL339" s="22">
        <v>323.19</v>
      </c>
      <c r="AM339" s="22">
        <v>280.42</v>
      </c>
      <c r="AN339" s="22">
        <v>426.1</v>
      </c>
      <c r="AO339" s="22">
        <v>456.29</v>
      </c>
      <c r="AP339" s="22">
        <v>130.44</v>
      </c>
      <c r="AQ339" s="22">
        <v>250.49</v>
      </c>
      <c r="AR339" s="22">
        <v>75.260000000000005</v>
      </c>
      <c r="AS339" s="22">
        <v>237.26</v>
      </c>
      <c r="AT339" s="22">
        <v>294.62</v>
      </c>
      <c r="AU339" s="22">
        <v>339.41</v>
      </c>
      <c r="AV339" s="22">
        <v>493.48</v>
      </c>
      <c r="AW339" s="22">
        <v>216.79</v>
      </c>
      <c r="AX339" s="22">
        <v>267.83</v>
      </c>
      <c r="AY339" s="22">
        <v>960.12</v>
      </c>
      <c r="AZ339" s="22">
        <v>60.56</v>
      </c>
      <c r="BA339" s="22">
        <v>286.27999999999997</v>
      </c>
      <c r="BB339" s="22">
        <v>242.25</v>
      </c>
      <c r="BC339" s="22">
        <v>201.71</v>
      </c>
      <c r="BD339" s="22">
        <v>77.69</v>
      </c>
      <c r="BE339" s="22">
        <v>0.05</v>
      </c>
      <c r="BF339" s="22">
        <v>0.02</v>
      </c>
      <c r="BG339" s="22">
        <v>0.01</v>
      </c>
      <c r="BH339" s="22">
        <v>0.03</v>
      </c>
      <c r="BI339" s="22">
        <v>0.03</v>
      </c>
      <c r="BJ339" s="22">
        <v>0.15</v>
      </c>
      <c r="BK339" s="22">
        <v>0</v>
      </c>
      <c r="BL339" s="22">
        <v>0.42</v>
      </c>
      <c r="BM339" s="22">
        <v>0</v>
      </c>
      <c r="BN339" s="22">
        <v>0.13</v>
      </c>
      <c r="BO339" s="22">
        <v>0</v>
      </c>
      <c r="BP339" s="22">
        <v>0</v>
      </c>
      <c r="BQ339" s="22">
        <v>0</v>
      </c>
      <c r="BR339" s="22">
        <v>0.03</v>
      </c>
      <c r="BS339" s="22">
        <v>0.04</v>
      </c>
      <c r="BT339" s="22">
        <v>0.34</v>
      </c>
      <c r="BU339" s="22">
        <v>0</v>
      </c>
      <c r="BV339" s="22">
        <v>0</v>
      </c>
      <c r="BW339" s="22">
        <v>0.04</v>
      </c>
      <c r="BX339" s="22">
        <v>0</v>
      </c>
      <c r="BY339" s="22">
        <v>0</v>
      </c>
      <c r="BZ339" s="22">
        <v>0</v>
      </c>
      <c r="CA339" s="22">
        <v>0</v>
      </c>
      <c r="CB339" s="22">
        <v>0</v>
      </c>
      <c r="CC339" s="22">
        <v>34.119999999999997</v>
      </c>
    </row>
    <row r="340" spans="2:81" x14ac:dyDescent="0.25">
      <c r="B340" s="79" t="str">
        <f>"18/10"</f>
        <v>18/10</v>
      </c>
      <c r="C340" s="20" t="s">
        <v>172</v>
      </c>
      <c r="D340" s="80" t="str">
        <f>"200"</f>
        <v>200</v>
      </c>
      <c r="E340" s="80">
        <v>0.11</v>
      </c>
      <c r="F340" s="80">
        <v>0</v>
      </c>
      <c r="G340" s="80">
        <v>0.04</v>
      </c>
      <c r="H340" s="80">
        <v>0.04</v>
      </c>
      <c r="I340" s="80">
        <v>26.96</v>
      </c>
      <c r="J340" s="80">
        <v>105.544568</v>
      </c>
      <c r="K340" s="80">
        <v>0.24</v>
      </c>
      <c r="L340" s="80">
        <v>1.25</v>
      </c>
      <c r="M340" s="80">
        <v>0</v>
      </c>
      <c r="N340" s="80">
        <v>0</v>
      </c>
      <c r="O340" s="80">
        <v>1.48</v>
      </c>
      <c r="P340" s="80">
        <v>1.02</v>
      </c>
      <c r="Q340" s="80">
        <v>0.35</v>
      </c>
      <c r="R340" s="80">
        <v>0</v>
      </c>
      <c r="S340" s="80">
        <v>0</v>
      </c>
      <c r="T340" s="80">
        <v>7.0000000000000007E-2</v>
      </c>
      <c r="U340" s="80">
        <v>0.17</v>
      </c>
      <c r="V340" s="80">
        <v>1.21</v>
      </c>
      <c r="W340" s="80">
        <v>30.72</v>
      </c>
      <c r="X340" s="80">
        <v>3.43</v>
      </c>
      <c r="Y340" s="80">
        <v>2.69</v>
      </c>
      <c r="Z340" s="80">
        <v>7.45</v>
      </c>
      <c r="AA340" s="80">
        <v>0.12</v>
      </c>
      <c r="AB340" s="80">
        <v>0</v>
      </c>
      <c r="AC340" s="80">
        <v>222.57</v>
      </c>
      <c r="AD340" s="80">
        <v>63</v>
      </c>
      <c r="AE340" s="80">
        <v>0.92</v>
      </c>
      <c r="AF340" s="80">
        <v>0.01</v>
      </c>
      <c r="AG340" s="80">
        <v>0</v>
      </c>
      <c r="AH340" s="80">
        <v>0.06</v>
      </c>
      <c r="AI340" s="80">
        <v>0.18</v>
      </c>
      <c r="AJ340" s="80">
        <v>0.19</v>
      </c>
      <c r="AK340" s="22">
        <v>0</v>
      </c>
      <c r="AL340" s="22">
        <v>8.42</v>
      </c>
      <c r="AM340" s="22">
        <v>7.58</v>
      </c>
      <c r="AN340" s="22">
        <v>13.66</v>
      </c>
      <c r="AO340" s="22">
        <v>4.8499999999999996</v>
      </c>
      <c r="AP340" s="22">
        <v>2.61</v>
      </c>
      <c r="AQ340" s="22">
        <v>5.65</v>
      </c>
      <c r="AR340" s="22">
        <v>1.76</v>
      </c>
      <c r="AS340" s="22">
        <v>8.57</v>
      </c>
      <c r="AT340" s="22">
        <v>6.34</v>
      </c>
      <c r="AU340" s="22">
        <v>7.27</v>
      </c>
      <c r="AV340" s="22">
        <v>8.67</v>
      </c>
      <c r="AW340" s="22">
        <v>3.48</v>
      </c>
      <c r="AX340" s="22">
        <v>6.18</v>
      </c>
      <c r="AY340" s="22">
        <v>53.88</v>
      </c>
      <c r="AZ340" s="22">
        <v>0</v>
      </c>
      <c r="BA340" s="22">
        <v>15.87</v>
      </c>
      <c r="BB340" s="22">
        <v>8.6199999999999992</v>
      </c>
      <c r="BC340" s="22">
        <v>4.3499999999999996</v>
      </c>
      <c r="BD340" s="22">
        <v>3.42</v>
      </c>
      <c r="BE340" s="22">
        <v>0</v>
      </c>
      <c r="BF340" s="22">
        <v>0</v>
      </c>
      <c r="BG340" s="22">
        <v>0</v>
      </c>
      <c r="BH340" s="22">
        <v>0</v>
      </c>
      <c r="BI340" s="22">
        <v>0</v>
      </c>
      <c r="BJ340" s="22">
        <v>0</v>
      </c>
      <c r="BK340" s="22">
        <v>0</v>
      </c>
      <c r="BL340" s="22">
        <v>0.09</v>
      </c>
      <c r="BM340" s="22">
        <v>0</v>
      </c>
      <c r="BN340" s="22">
        <v>0.06</v>
      </c>
      <c r="BO340" s="22">
        <v>0</v>
      </c>
      <c r="BP340" s="22">
        <v>0.01</v>
      </c>
      <c r="BQ340" s="22">
        <v>0</v>
      </c>
      <c r="BR340" s="22">
        <v>0</v>
      </c>
      <c r="BS340" s="22">
        <v>0</v>
      </c>
      <c r="BT340" s="22">
        <v>0.35</v>
      </c>
      <c r="BU340" s="22">
        <v>0</v>
      </c>
      <c r="BV340" s="22">
        <v>0</v>
      </c>
      <c r="BW340" s="22">
        <v>1.03</v>
      </c>
      <c r="BX340" s="22">
        <v>0</v>
      </c>
      <c r="BY340" s="22">
        <v>0</v>
      </c>
      <c r="BZ340" s="22">
        <v>0</v>
      </c>
      <c r="CA340" s="22">
        <v>0</v>
      </c>
      <c r="CB340" s="22">
        <v>0</v>
      </c>
      <c r="CC340" s="22">
        <v>50.55</v>
      </c>
    </row>
    <row r="341" spans="2:81" x14ac:dyDescent="0.25">
      <c r="B341" s="79" t="str">
        <f>"-"</f>
        <v>-</v>
      </c>
      <c r="C341" s="20" t="s">
        <v>92</v>
      </c>
      <c r="D341" s="80" t="str">
        <f>"35"</f>
        <v>35</v>
      </c>
      <c r="E341" s="80">
        <v>2.31</v>
      </c>
      <c r="F341" s="80">
        <v>0</v>
      </c>
      <c r="G341" s="80">
        <v>0.23</v>
      </c>
      <c r="H341" s="80">
        <v>0.23</v>
      </c>
      <c r="I341" s="80">
        <v>16.420000000000002</v>
      </c>
      <c r="J341" s="80">
        <v>78.365349999999992</v>
      </c>
      <c r="K341" s="80">
        <v>2.2799999999999998</v>
      </c>
      <c r="L341" s="80">
        <v>0.08</v>
      </c>
      <c r="M341" s="80">
        <v>0</v>
      </c>
      <c r="N341" s="80">
        <v>0</v>
      </c>
      <c r="O341" s="80">
        <v>2.15</v>
      </c>
      <c r="P341" s="80">
        <v>18.23</v>
      </c>
      <c r="Q341" s="80">
        <v>1.7</v>
      </c>
      <c r="R341" s="80">
        <v>0</v>
      </c>
      <c r="S341" s="80">
        <v>0</v>
      </c>
      <c r="T341" s="80">
        <v>0.28999999999999998</v>
      </c>
      <c r="U341" s="80">
        <v>1.89</v>
      </c>
      <c r="V341" s="80">
        <v>77.84</v>
      </c>
      <c r="W341" s="80">
        <v>636.26</v>
      </c>
      <c r="X341" s="80">
        <v>33.96</v>
      </c>
      <c r="Y341" s="80">
        <v>30.35</v>
      </c>
      <c r="Z341" s="80">
        <v>86.82</v>
      </c>
      <c r="AA341" s="80">
        <v>1.1200000000000001</v>
      </c>
      <c r="AB341" s="80">
        <v>18.75</v>
      </c>
      <c r="AC341" s="80">
        <v>34.11</v>
      </c>
      <c r="AD341" s="80">
        <v>25.05</v>
      </c>
      <c r="AE341" s="80">
        <v>0.17</v>
      </c>
      <c r="AF341" s="80">
        <v>0.12</v>
      </c>
      <c r="AG341" s="80">
        <v>0.1</v>
      </c>
      <c r="AH341" s="80">
        <v>1.33</v>
      </c>
      <c r="AI341" s="80">
        <v>2.59</v>
      </c>
      <c r="AJ341" s="80">
        <v>5.45</v>
      </c>
      <c r="AK341" s="22">
        <v>0</v>
      </c>
      <c r="AL341" s="22">
        <v>62.59</v>
      </c>
      <c r="AM341" s="22">
        <v>81.44</v>
      </c>
      <c r="AN341" s="22">
        <v>116</v>
      </c>
      <c r="AO341" s="22">
        <v>118.1</v>
      </c>
      <c r="AP341" s="22">
        <v>26.61</v>
      </c>
      <c r="AQ341" s="22">
        <v>76.13</v>
      </c>
      <c r="AR341" s="22">
        <v>34.840000000000003</v>
      </c>
      <c r="AS341" s="22">
        <v>80.09</v>
      </c>
      <c r="AT341" s="22">
        <v>75.67</v>
      </c>
      <c r="AU341" s="22">
        <v>206.13</v>
      </c>
      <c r="AV341" s="22">
        <v>91.81</v>
      </c>
      <c r="AW341" s="22">
        <v>19.2</v>
      </c>
      <c r="AX341" s="22">
        <v>53.44</v>
      </c>
      <c r="AY341" s="22">
        <v>287.20999999999998</v>
      </c>
      <c r="AZ341" s="22">
        <v>0</v>
      </c>
      <c r="BA341" s="22">
        <v>40.19</v>
      </c>
      <c r="BB341" s="22">
        <v>36.549999999999997</v>
      </c>
      <c r="BC341" s="22">
        <v>72.75</v>
      </c>
      <c r="BD341" s="22">
        <v>21.66</v>
      </c>
      <c r="BE341" s="22">
        <v>0.1</v>
      </c>
      <c r="BF341" s="22">
        <v>0.04</v>
      </c>
      <c r="BG341" s="22">
        <v>0.02</v>
      </c>
      <c r="BH341" s="22">
        <v>0.05</v>
      </c>
      <c r="BI341" s="22">
        <v>0.06</v>
      </c>
      <c r="BJ341" s="22">
        <v>0.28999999999999998</v>
      </c>
      <c r="BK341" s="22">
        <v>0</v>
      </c>
      <c r="BL341" s="22">
        <v>0.88</v>
      </c>
      <c r="BM341" s="22">
        <v>0</v>
      </c>
      <c r="BN341" s="22">
        <v>0.26</v>
      </c>
      <c r="BO341" s="22">
        <v>0</v>
      </c>
      <c r="BP341" s="22">
        <v>0</v>
      </c>
      <c r="BQ341" s="22">
        <v>0</v>
      </c>
      <c r="BR341" s="22">
        <v>0.05</v>
      </c>
      <c r="BS341" s="22">
        <v>0.09</v>
      </c>
      <c r="BT341" s="22">
        <v>0.85</v>
      </c>
      <c r="BU341" s="22">
        <v>0</v>
      </c>
      <c r="BV341" s="22">
        <v>0</v>
      </c>
      <c r="BW341" s="22">
        <v>0.14000000000000001</v>
      </c>
      <c r="BX341" s="22">
        <v>0</v>
      </c>
      <c r="BY341" s="22">
        <v>0</v>
      </c>
      <c r="BZ341" s="22">
        <v>0</v>
      </c>
      <c r="CA341" s="22">
        <v>0</v>
      </c>
      <c r="CB341" s="22">
        <v>0</v>
      </c>
      <c r="CC341" s="22">
        <v>123.62</v>
      </c>
    </row>
    <row r="342" spans="2:81" x14ac:dyDescent="0.25">
      <c r="B342" s="81" t="str">
        <f>"-"</f>
        <v>-</v>
      </c>
      <c r="C342" s="17" t="s">
        <v>105</v>
      </c>
      <c r="D342" s="82" t="str">
        <f>"32"</f>
        <v>32</v>
      </c>
      <c r="E342" s="82">
        <v>2.11</v>
      </c>
      <c r="F342" s="82">
        <v>0</v>
      </c>
      <c r="G342" s="82">
        <v>0.38</v>
      </c>
      <c r="H342" s="82">
        <v>0.38</v>
      </c>
      <c r="I342" s="82">
        <v>13.34</v>
      </c>
      <c r="J342" s="82">
        <v>61.881599999999992</v>
      </c>
      <c r="K342" s="80">
        <v>0.02</v>
      </c>
      <c r="L342" s="80">
        <v>0</v>
      </c>
      <c r="M342" s="80">
        <v>0</v>
      </c>
      <c r="N342" s="80">
        <v>0</v>
      </c>
      <c r="O342" s="80">
        <v>17.52</v>
      </c>
      <c r="P342" s="80">
        <v>0.43</v>
      </c>
      <c r="Q342" s="80">
        <v>1.54</v>
      </c>
      <c r="R342" s="80">
        <v>0</v>
      </c>
      <c r="S342" s="80">
        <v>0</v>
      </c>
      <c r="T342" s="80">
        <v>0.35</v>
      </c>
      <c r="U342" s="80">
        <v>0.35</v>
      </c>
      <c r="V342" s="80">
        <v>0.89</v>
      </c>
      <c r="W342" s="80">
        <v>3.86</v>
      </c>
      <c r="X342" s="80">
        <v>4.51</v>
      </c>
      <c r="Y342" s="80">
        <v>1.1399999999999999</v>
      </c>
      <c r="Z342" s="80">
        <v>1.1200000000000001</v>
      </c>
      <c r="AA342" s="80">
        <v>0.23</v>
      </c>
      <c r="AB342" s="80">
        <v>0</v>
      </c>
      <c r="AC342" s="80">
        <v>351</v>
      </c>
      <c r="AD342" s="80">
        <v>65.099999999999994</v>
      </c>
      <c r="AE342" s="80">
        <v>0.26</v>
      </c>
      <c r="AF342" s="80">
        <v>0.01</v>
      </c>
      <c r="AG342" s="80">
        <v>0.02</v>
      </c>
      <c r="AH342" s="80">
        <v>0.08</v>
      </c>
      <c r="AI342" s="80">
        <v>0.11</v>
      </c>
      <c r="AJ342" s="80">
        <v>39</v>
      </c>
      <c r="AK342" s="22">
        <v>0</v>
      </c>
      <c r="AL342" s="22">
        <v>0</v>
      </c>
      <c r="AM342" s="22">
        <v>0</v>
      </c>
      <c r="AN342" s="22">
        <v>0</v>
      </c>
      <c r="AO342" s="22">
        <v>0</v>
      </c>
      <c r="AP342" s="22">
        <v>0</v>
      </c>
      <c r="AQ342" s="22">
        <v>0</v>
      </c>
      <c r="AR342" s="22">
        <v>0</v>
      </c>
      <c r="AS342" s="22">
        <v>0</v>
      </c>
      <c r="AT342" s="22">
        <v>0</v>
      </c>
      <c r="AU342" s="22">
        <v>0</v>
      </c>
      <c r="AV342" s="22">
        <v>0</v>
      </c>
      <c r="AW342" s="22">
        <v>0</v>
      </c>
      <c r="AX342" s="22">
        <v>0</v>
      </c>
      <c r="AY342" s="22">
        <v>0</v>
      </c>
      <c r="AZ342" s="22">
        <v>0</v>
      </c>
      <c r="BA342" s="22">
        <v>0</v>
      </c>
      <c r="BB342" s="22">
        <v>0</v>
      </c>
      <c r="BC342" s="22">
        <v>0</v>
      </c>
      <c r="BD342" s="22">
        <v>0</v>
      </c>
      <c r="BE342" s="22">
        <v>0</v>
      </c>
      <c r="BF342" s="22">
        <v>0</v>
      </c>
      <c r="BG342" s="22">
        <v>0</v>
      </c>
      <c r="BH342" s="22">
        <v>0</v>
      </c>
      <c r="BI342" s="22">
        <v>0</v>
      </c>
      <c r="BJ342" s="22">
        <v>0</v>
      </c>
      <c r="BK342" s="22">
        <v>0</v>
      </c>
      <c r="BL342" s="22">
        <v>0</v>
      </c>
      <c r="BM342" s="22">
        <v>0</v>
      </c>
      <c r="BN342" s="22">
        <v>0</v>
      </c>
      <c r="BO342" s="22">
        <v>0</v>
      </c>
      <c r="BP342" s="22">
        <v>0</v>
      </c>
      <c r="BQ342" s="22">
        <v>0</v>
      </c>
      <c r="BR342" s="22">
        <v>0</v>
      </c>
      <c r="BS342" s="22">
        <v>0</v>
      </c>
      <c r="BT342" s="22">
        <v>0</v>
      </c>
      <c r="BU342" s="22">
        <v>0</v>
      </c>
      <c r="BV342" s="22">
        <v>0</v>
      </c>
      <c r="BW342" s="22">
        <v>0</v>
      </c>
      <c r="BX342" s="22">
        <v>0</v>
      </c>
      <c r="BY342" s="22">
        <v>0</v>
      </c>
      <c r="BZ342" s="22">
        <v>0</v>
      </c>
      <c r="CA342" s="22">
        <v>0</v>
      </c>
      <c r="CB342" s="22">
        <v>0</v>
      </c>
      <c r="CC342" s="22">
        <v>239.02</v>
      </c>
    </row>
    <row r="343" spans="2:81" x14ac:dyDescent="0.25">
      <c r="B343" s="83"/>
      <c r="C343" s="24" t="s">
        <v>106</v>
      </c>
      <c r="D343" s="84"/>
      <c r="E343" s="84">
        <v>21.51</v>
      </c>
      <c r="F343" s="84">
        <v>11.3</v>
      </c>
      <c r="G343" s="84">
        <v>17.93</v>
      </c>
      <c r="H343" s="84">
        <v>4.1900000000000004</v>
      </c>
      <c r="I343" s="84">
        <v>107.31</v>
      </c>
      <c r="J343" s="84">
        <v>667</v>
      </c>
      <c r="K343" s="80">
        <v>0</v>
      </c>
      <c r="L343" s="80">
        <v>0</v>
      </c>
      <c r="M343" s="80">
        <v>0</v>
      </c>
      <c r="N343" s="80">
        <v>0</v>
      </c>
      <c r="O343" s="80">
        <v>0.39</v>
      </c>
      <c r="P343" s="80">
        <v>15.96</v>
      </c>
      <c r="Q343" s="80">
        <v>7.0000000000000007E-2</v>
      </c>
      <c r="R343" s="80">
        <v>0</v>
      </c>
      <c r="S343" s="80">
        <v>0</v>
      </c>
      <c r="T343" s="80">
        <v>0</v>
      </c>
      <c r="U343" s="80">
        <v>0.63</v>
      </c>
      <c r="V343" s="80">
        <v>0</v>
      </c>
      <c r="W343" s="80">
        <v>0</v>
      </c>
      <c r="X343" s="80">
        <v>0</v>
      </c>
      <c r="Y343" s="80">
        <v>0</v>
      </c>
      <c r="Z343" s="80">
        <v>0</v>
      </c>
      <c r="AA343" s="80">
        <v>0</v>
      </c>
      <c r="AB343" s="80">
        <v>0</v>
      </c>
      <c r="AC343" s="80">
        <v>0</v>
      </c>
      <c r="AD343" s="80">
        <v>0</v>
      </c>
      <c r="AE343" s="80">
        <v>0</v>
      </c>
      <c r="AF343" s="80">
        <v>0</v>
      </c>
      <c r="AG343" s="80">
        <v>0</v>
      </c>
      <c r="AH343" s="80">
        <v>0</v>
      </c>
      <c r="AI343" s="80">
        <v>0</v>
      </c>
      <c r="AJ343" s="80">
        <v>0</v>
      </c>
      <c r="AK343" s="22">
        <v>0</v>
      </c>
      <c r="AL343" s="22">
        <v>111.75</v>
      </c>
      <c r="AM343" s="22">
        <v>116.32</v>
      </c>
      <c r="AN343" s="22">
        <v>178.13</v>
      </c>
      <c r="AO343" s="22">
        <v>59.07</v>
      </c>
      <c r="AP343" s="22">
        <v>35.020000000000003</v>
      </c>
      <c r="AQ343" s="22">
        <v>70.040000000000006</v>
      </c>
      <c r="AR343" s="22">
        <v>26.49</v>
      </c>
      <c r="AS343" s="22">
        <v>126.67</v>
      </c>
      <c r="AT343" s="22">
        <v>78.56</v>
      </c>
      <c r="AU343" s="22">
        <v>109.62</v>
      </c>
      <c r="AV343" s="22">
        <v>90.44</v>
      </c>
      <c r="AW343" s="22">
        <v>47.5</v>
      </c>
      <c r="AX343" s="22">
        <v>84.04</v>
      </c>
      <c r="AY343" s="22">
        <v>702.79</v>
      </c>
      <c r="AZ343" s="22">
        <v>0</v>
      </c>
      <c r="BA343" s="22">
        <v>228.98</v>
      </c>
      <c r="BB343" s="22">
        <v>99.57</v>
      </c>
      <c r="BC343" s="22">
        <v>66.08</v>
      </c>
      <c r="BD343" s="22">
        <v>52.37</v>
      </c>
      <c r="BE343" s="22">
        <v>0</v>
      </c>
      <c r="BF343" s="22">
        <v>0</v>
      </c>
      <c r="BG343" s="22">
        <v>0</v>
      </c>
      <c r="BH343" s="22">
        <v>0</v>
      </c>
      <c r="BI343" s="22">
        <v>0</v>
      </c>
      <c r="BJ343" s="22">
        <v>0</v>
      </c>
      <c r="BK343" s="22">
        <v>0</v>
      </c>
      <c r="BL343" s="22">
        <v>0.03</v>
      </c>
      <c r="BM343" s="22">
        <v>0</v>
      </c>
      <c r="BN343" s="22">
        <v>0</v>
      </c>
      <c r="BO343" s="22">
        <v>0</v>
      </c>
      <c r="BP343" s="22">
        <v>0</v>
      </c>
      <c r="BQ343" s="22">
        <v>0</v>
      </c>
      <c r="BR343" s="22">
        <v>0</v>
      </c>
      <c r="BS343" s="22">
        <v>0</v>
      </c>
      <c r="BT343" s="22">
        <v>0.02</v>
      </c>
      <c r="BU343" s="22">
        <v>0</v>
      </c>
      <c r="BV343" s="22">
        <v>0</v>
      </c>
      <c r="BW343" s="22">
        <v>0.1</v>
      </c>
      <c r="BX343" s="22">
        <v>0.01</v>
      </c>
      <c r="BY343" s="22">
        <v>0</v>
      </c>
      <c r="BZ343" s="22">
        <v>0</v>
      </c>
      <c r="CA343" s="22">
        <v>0</v>
      </c>
      <c r="CB343" s="22">
        <v>0</v>
      </c>
      <c r="CC343" s="22">
        <v>13.69</v>
      </c>
    </row>
    <row r="344" spans="2:81" x14ac:dyDescent="0.25">
      <c r="B344" s="77"/>
      <c r="C344" s="15" t="s">
        <v>107</v>
      </c>
      <c r="D344" s="78"/>
      <c r="E344" s="78"/>
      <c r="F344" s="78"/>
      <c r="G344" s="78"/>
      <c r="H344" s="78"/>
      <c r="I344" s="78"/>
      <c r="J344" s="78"/>
      <c r="K344" s="82">
        <v>7.0000000000000007E-2</v>
      </c>
      <c r="L344" s="82">
        <v>0</v>
      </c>
      <c r="M344" s="82">
        <v>0</v>
      </c>
      <c r="N344" s="82">
        <v>0</v>
      </c>
      <c r="O344" s="82">
        <v>0.42</v>
      </c>
      <c r="P344" s="82">
        <v>11.27</v>
      </c>
      <c r="Q344" s="82">
        <v>2.91</v>
      </c>
      <c r="R344" s="82">
        <v>0</v>
      </c>
      <c r="S344" s="82">
        <v>0</v>
      </c>
      <c r="T344" s="82">
        <v>0.35</v>
      </c>
      <c r="U344" s="82">
        <v>0.88</v>
      </c>
      <c r="V344" s="82">
        <v>213.5</v>
      </c>
      <c r="W344" s="82">
        <v>85.75</v>
      </c>
      <c r="X344" s="82">
        <v>12.25</v>
      </c>
      <c r="Y344" s="82">
        <v>16.45</v>
      </c>
      <c r="Z344" s="82">
        <v>55.3</v>
      </c>
      <c r="AA344" s="82">
        <v>1.37</v>
      </c>
      <c r="AB344" s="82">
        <v>0</v>
      </c>
      <c r="AC344" s="82">
        <v>1.75</v>
      </c>
      <c r="AD344" s="82">
        <v>0.35</v>
      </c>
      <c r="AE344" s="82">
        <v>0.49</v>
      </c>
      <c r="AF344" s="82">
        <v>0.06</v>
      </c>
      <c r="AG344" s="82">
        <v>0.03</v>
      </c>
      <c r="AH344" s="82">
        <v>0.25</v>
      </c>
      <c r="AI344" s="82">
        <v>0.7</v>
      </c>
      <c r="AJ344" s="82">
        <v>0</v>
      </c>
      <c r="AK344" s="13">
        <v>0</v>
      </c>
      <c r="AL344" s="13">
        <v>112.7</v>
      </c>
      <c r="AM344" s="13">
        <v>86.8</v>
      </c>
      <c r="AN344" s="13">
        <v>149.44999999999999</v>
      </c>
      <c r="AO344" s="13">
        <v>78.05</v>
      </c>
      <c r="AP344" s="13">
        <v>32.549999999999997</v>
      </c>
      <c r="AQ344" s="13">
        <v>69.3</v>
      </c>
      <c r="AR344" s="13">
        <v>28</v>
      </c>
      <c r="AS344" s="13">
        <v>129.85</v>
      </c>
      <c r="AT344" s="13">
        <v>103.95</v>
      </c>
      <c r="AU344" s="13">
        <v>101.85</v>
      </c>
      <c r="AV344" s="13">
        <v>162.4</v>
      </c>
      <c r="AW344" s="13">
        <v>43.4</v>
      </c>
      <c r="AX344" s="13">
        <v>108.5</v>
      </c>
      <c r="AY344" s="13">
        <v>545.65</v>
      </c>
      <c r="AZ344" s="13">
        <v>0</v>
      </c>
      <c r="BA344" s="13">
        <v>184.1</v>
      </c>
      <c r="BB344" s="13">
        <v>101.85</v>
      </c>
      <c r="BC344" s="13">
        <v>63</v>
      </c>
      <c r="BD344" s="13">
        <v>45.5</v>
      </c>
      <c r="BE344" s="13">
        <v>0</v>
      </c>
      <c r="BF344" s="13">
        <v>0</v>
      </c>
      <c r="BG344" s="13">
        <v>0</v>
      </c>
      <c r="BH344" s="13">
        <v>0</v>
      </c>
      <c r="BI344" s="13">
        <v>0</v>
      </c>
      <c r="BJ344" s="13">
        <v>0</v>
      </c>
      <c r="BK344" s="13">
        <v>0</v>
      </c>
      <c r="BL344" s="13">
        <v>0.05</v>
      </c>
      <c r="BM344" s="13">
        <v>0</v>
      </c>
      <c r="BN344" s="13">
        <v>0</v>
      </c>
      <c r="BO344" s="13">
        <v>0.01</v>
      </c>
      <c r="BP344" s="13">
        <v>0</v>
      </c>
      <c r="BQ344" s="13">
        <v>0</v>
      </c>
      <c r="BR344" s="13">
        <v>0</v>
      </c>
      <c r="BS344" s="13">
        <v>0</v>
      </c>
      <c r="BT344" s="13">
        <v>0.04</v>
      </c>
      <c r="BU344" s="13">
        <v>0</v>
      </c>
      <c r="BV344" s="13">
        <v>0</v>
      </c>
      <c r="BW344" s="13">
        <v>0.17</v>
      </c>
      <c r="BX344" s="13">
        <v>0.03</v>
      </c>
      <c r="BY344" s="13">
        <v>0</v>
      </c>
      <c r="BZ344" s="13">
        <v>0</v>
      </c>
      <c r="CA344" s="13">
        <v>0</v>
      </c>
      <c r="CB344" s="13">
        <v>0</v>
      </c>
      <c r="CC344" s="13">
        <v>16.45</v>
      </c>
    </row>
    <row r="345" spans="2:81" x14ac:dyDescent="0.25">
      <c r="B345" s="79" t="str">
        <f>"5/4"</f>
        <v>5/4</v>
      </c>
      <c r="C345" s="20" t="s">
        <v>185</v>
      </c>
      <c r="D345" s="80" t="str">
        <f>"180"</f>
        <v>180</v>
      </c>
      <c r="E345" s="80">
        <v>4.78</v>
      </c>
      <c r="F345" s="80">
        <v>2.12</v>
      </c>
      <c r="G345" s="80">
        <v>4.58</v>
      </c>
      <c r="H345" s="80">
        <v>0.28999999999999998</v>
      </c>
      <c r="I345" s="80">
        <v>26.52</v>
      </c>
      <c r="J345" s="80">
        <v>165.00784679999998</v>
      </c>
      <c r="K345" s="84">
        <v>9.36</v>
      </c>
      <c r="L345" s="84">
        <v>5.29</v>
      </c>
      <c r="M345" s="84">
        <v>0</v>
      </c>
      <c r="N345" s="84">
        <v>0</v>
      </c>
      <c r="O345" s="84">
        <v>26.4</v>
      </c>
      <c r="P345" s="84">
        <v>59.44</v>
      </c>
      <c r="Q345" s="84">
        <v>10.71</v>
      </c>
      <c r="R345" s="84">
        <v>0</v>
      </c>
      <c r="S345" s="84">
        <v>0</v>
      </c>
      <c r="T345" s="84">
        <v>1.29</v>
      </c>
      <c r="U345" s="84">
        <v>6.35</v>
      </c>
      <c r="V345" s="84">
        <v>732.63</v>
      </c>
      <c r="W345" s="84">
        <v>1128.29</v>
      </c>
      <c r="X345" s="84">
        <v>93.08</v>
      </c>
      <c r="Y345" s="84">
        <v>84.51</v>
      </c>
      <c r="Z345" s="84">
        <v>286.95</v>
      </c>
      <c r="AA345" s="84">
        <v>4.3899999999999997</v>
      </c>
      <c r="AB345" s="84">
        <v>30.75</v>
      </c>
      <c r="AC345" s="84">
        <v>1637.28</v>
      </c>
      <c r="AD345" s="84">
        <v>355.35</v>
      </c>
      <c r="AE345" s="84">
        <v>4.9400000000000004</v>
      </c>
      <c r="AF345" s="84">
        <v>0.47</v>
      </c>
      <c r="AG345" s="84">
        <v>0.26</v>
      </c>
      <c r="AH345" s="84">
        <v>3.52</v>
      </c>
      <c r="AI345" s="84">
        <v>7.42</v>
      </c>
      <c r="AJ345" s="84">
        <v>55.95</v>
      </c>
      <c r="AK345" s="26">
        <v>0</v>
      </c>
      <c r="AL345" s="26">
        <v>788.55</v>
      </c>
      <c r="AM345" s="26">
        <v>720.03</v>
      </c>
      <c r="AN345" s="26">
        <v>1127.72</v>
      </c>
      <c r="AO345" s="26">
        <v>947.21</v>
      </c>
      <c r="AP345" s="26">
        <v>279.36</v>
      </c>
      <c r="AQ345" s="26">
        <v>616.17999999999995</v>
      </c>
      <c r="AR345" s="26">
        <v>207.67</v>
      </c>
      <c r="AS345" s="26">
        <v>737.32</v>
      </c>
      <c r="AT345" s="26">
        <v>729.86</v>
      </c>
      <c r="AU345" s="26">
        <v>1051.33</v>
      </c>
      <c r="AV345" s="26">
        <v>1262.75</v>
      </c>
      <c r="AW345" s="26">
        <v>412.08</v>
      </c>
      <c r="AX345" s="26">
        <v>681.15</v>
      </c>
      <c r="AY345" s="26">
        <v>3228.25</v>
      </c>
      <c r="AZ345" s="26">
        <v>60.56</v>
      </c>
      <c r="BA345" s="26">
        <v>961.44</v>
      </c>
      <c r="BB345" s="26">
        <v>657.19</v>
      </c>
      <c r="BC345" s="26">
        <v>520.58000000000004</v>
      </c>
      <c r="BD345" s="26">
        <v>247.97</v>
      </c>
      <c r="BE345" s="26">
        <v>0.15</v>
      </c>
      <c r="BF345" s="26">
        <v>7.0000000000000007E-2</v>
      </c>
      <c r="BG345" s="26">
        <v>0.04</v>
      </c>
      <c r="BH345" s="26">
        <v>0.08</v>
      </c>
      <c r="BI345" s="26">
        <v>0.09</v>
      </c>
      <c r="BJ345" s="26">
        <v>0.43</v>
      </c>
      <c r="BK345" s="26">
        <v>0</v>
      </c>
      <c r="BL345" s="26">
        <v>1.87</v>
      </c>
      <c r="BM345" s="26">
        <v>0</v>
      </c>
      <c r="BN345" s="26">
        <v>0.7</v>
      </c>
      <c r="BO345" s="26">
        <v>0.03</v>
      </c>
      <c r="BP345" s="26">
        <v>0.05</v>
      </c>
      <c r="BQ345" s="26">
        <v>0</v>
      </c>
      <c r="BR345" s="26">
        <v>0.08</v>
      </c>
      <c r="BS345" s="26">
        <v>0.14000000000000001</v>
      </c>
      <c r="BT345" s="26">
        <v>3.03</v>
      </c>
      <c r="BU345" s="26">
        <v>0</v>
      </c>
      <c r="BV345" s="26">
        <v>0</v>
      </c>
      <c r="BW345" s="26">
        <v>4.99</v>
      </c>
      <c r="BX345" s="26">
        <v>0.04</v>
      </c>
      <c r="BY345" s="26">
        <v>0</v>
      </c>
      <c r="BZ345" s="26">
        <v>0</v>
      </c>
      <c r="CA345" s="26">
        <v>0</v>
      </c>
      <c r="CB345" s="26">
        <v>0</v>
      </c>
      <c r="CC345" s="26">
        <v>750.95</v>
      </c>
    </row>
    <row r="346" spans="2:81" x14ac:dyDescent="0.25">
      <c r="B346" s="79" t="str">
        <f>"3/10"</f>
        <v>3/10</v>
      </c>
      <c r="C346" s="20" t="s">
        <v>211</v>
      </c>
      <c r="D346" s="80" t="str">
        <f>"180"</f>
        <v>180</v>
      </c>
      <c r="E346" s="80">
        <v>0.32</v>
      </c>
      <c r="F346" s="80">
        <v>0</v>
      </c>
      <c r="G346" s="80">
        <v>0.32</v>
      </c>
      <c r="H346" s="80">
        <v>0.32</v>
      </c>
      <c r="I346" s="80">
        <v>17.95</v>
      </c>
      <c r="J346" s="80">
        <v>71.962847999999994</v>
      </c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  <c r="AA346" s="78"/>
      <c r="AB346" s="78"/>
      <c r="AC346" s="78"/>
      <c r="AD346" s="78"/>
      <c r="AE346" s="78"/>
      <c r="AF346" s="78"/>
      <c r="AG346" s="78"/>
      <c r="AH346" s="78"/>
      <c r="AI346" s="78"/>
      <c r="AJ346" s="78"/>
    </row>
    <row r="347" spans="2:81" x14ac:dyDescent="0.25">
      <c r="B347" s="81" t="str">
        <f>"-"</f>
        <v>-</v>
      </c>
      <c r="C347" s="17" t="s">
        <v>92</v>
      </c>
      <c r="D347" s="82" t="str">
        <f>"15"</f>
        <v>15</v>
      </c>
      <c r="E347" s="82">
        <v>0.99</v>
      </c>
      <c r="F347" s="82">
        <v>0</v>
      </c>
      <c r="G347" s="82">
        <v>0.1</v>
      </c>
      <c r="H347" s="82">
        <v>0.1</v>
      </c>
      <c r="I347" s="82">
        <v>7.04</v>
      </c>
      <c r="J347" s="82">
        <v>33.585149999999999</v>
      </c>
      <c r="K347" s="80">
        <v>1.83</v>
      </c>
      <c r="L347" s="80">
        <v>0.65</v>
      </c>
      <c r="M347" s="80">
        <v>0</v>
      </c>
      <c r="N347" s="80">
        <v>0</v>
      </c>
      <c r="O347" s="80">
        <v>2.83</v>
      </c>
      <c r="P347" s="80">
        <v>1.46</v>
      </c>
      <c r="Q347" s="80">
        <v>2.23</v>
      </c>
      <c r="R347" s="80">
        <v>0</v>
      </c>
      <c r="S347" s="80">
        <v>0</v>
      </c>
      <c r="T347" s="80">
        <v>0.08</v>
      </c>
      <c r="U347" s="80">
        <v>1.72</v>
      </c>
      <c r="V347" s="80">
        <v>439.65</v>
      </c>
      <c r="W347" s="80">
        <v>125</v>
      </c>
      <c r="X347" s="80">
        <v>56.18</v>
      </c>
      <c r="Y347" s="80">
        <v>16.45</v>
      </c>
      <c r="Z347" s="80">
        <v>113.7</v>
      </c>
      <c r="AA347" s="80">
        <v>1.21</v>
      </c>
      <c r="AB347" s="80">
        <v>63</v>
      </c>
      <c r="AC347" s="80">
        <v>141.19999999999999</v>
      </c>
      <c r="AD347" s="80">
        <v>134.5</v>
      </c>
      <c r="AE347" s="80">
        <v>0.78</v>
      </c>
      <c r="AF347" s="80">
        <v>7.0000000000000007E-2</v>
      </c>
      <c r="AG347" s="80">
        <v>0.19</v>
      </c>
      <c r="AH347" s="80">
        <v>0.36</v>
      </c>
      <c r="AI347" s="80">
        <v>2.29</v>
      </c>
      <c r="AJ347" s="80">
        <v>2.13</v>
      </c>
      <c r="AK347" s="22">
        <v>0</v>
      </c>
      <c r="AL347" s="22">
        <v>403.78</v>
      </c>
      <c r="AM347" s="22">
        <v>328.11</v>
      </c>
      <c r="AN347" s="22">
        <v>579.41999999999996</v>
      </c>
      <c r="AO347" s="22">
        <v>499.8</v>
      </c>
      <c r="AP347" s="22">
        <v>190.91</v>
      </c>
      <c r="AQ347" s="22">
        <v>330.41</v>
      </c>
      <c r="AR347" s="22">
        <v>103.73</v>
      </c>
      <c r="AS347" s="22">
        <v>340.56</v>
      </c>
      <c r="AT347" s="22">
        <v>332.76</v>
      </c>
      <c r="AU347" s="22">
        <v>457.12</v>
      </c>
      <c r="AV347" s="22">
        <v>683</v>
      </c>
      <c r="AW347" s="22">
        <v>157.91999999999999</v>
      </c>
      <c r="AX347" s="22">
        <v>231.62</v>
      </c>
      <c r="AY347" s="22">
        <v>831.15</v>
      </c>
      <c r="AZ347" s="22">
        <v>5.26</v>
      </c>
      <c r="BA347" s="22">
        <v>220.81</v>
      </c>
      <c r="BB347" s="22">
        <v>425.54</v>
      </c>
      <c r="BC347" s="22">
        <v>269.22000000000003</v>
      </c>
      <c r="BD347" s="22">
        <v>129.91</v>
      </c>
      <c r="BE347" s="22">
        <v>0</v>
      </c>
      <c r="BF347" s="22">
        <v>0</v>
      </c>
      <c r="BG347" s="22">
        <v>0</v>
      </c>
      <c r="BH347" s="22">
        <v>0</v>
      </c>
      <c r="BI347" s="22">
        <v>0</v>
      </c>
      <c r="BJ347" s="22">
        <v>0</v>
      </c>
      <c r="BK347" s="22">
        <v>0</v>
      </c>
      <c r="BL347" s="22">
        <v>0.05</v>
      </c>
      <c r="BM347" s="22">
        <v>0</v>
      </c>
      <c r="BN347" s="22">
        <v>0.04</v>
      </c>
      <c r="BO347" s="22">
        <v>0</v>
      </c>
      <c r="BP347" s="22">
        <v>0.01</v>
      </c>
      <c r="BQ347" s="22">
        <v>0</v>
      </c>
      <c r="BR347" s="22">
        <v>0</v>
      </c>
      <c r="BS347" s="22">
        <v>0</v>
      </c>
      <c r="BT347" s="22">
        <v>0.21</v>
      </c>
      <c r="BU347" s="22">
        <v>0</v>
      </c>
      <c r="BV347" s="22">
        <v>0</v>
      </c>
      <c r="BW347" s="22">
        <v>0.59</v>
      </c>
      <c r="BX347" s="22">
        <v>0</v>
      </c>
      <c r="BY347" s="22">
        <v>0</v>
      </c>
      <c r="BZ347" s="22">
        <v>0</v>
      </c>
      <c r="CA347" s="22">
        <v>0</v>
      </c>
      <c r="CB347" s="22">
        <v>0</v>
      </c>
      <c r="CC347" s="22">
        <v>93.69</v>
      </c>
    </row>
    <row r="348" spans="2:81" x14ac:dyDescent="0.25">
      <c r="B348" s="83"/>
      <c r="C348" s="24" t="s">
        <v>112</v>
      </c>
      <c r="D348" s="84"/>
      <c r="E348" s="84">
        <v>6.09</v>
      </c>
      <c r="F348" s="84">
        <v>2.12</v>
      </c>
      <c r="G348" s="84">
        <v>4.99</v>
      </c>
      <c r="H348" s="84">
        <v>0.7</v>
      </c>
      <c r="I348" s="84">
        <v>51.51</v>
      </c>
      <c r="J348" s="84">
        <v>270.56</v>
      </c>
      <c r="K348" s="80">
        <v>0</v>
      </c>
      <c r="L348" s="80">
        <v>0</v>
      </c>
      <c r="M348" s="80">
        <v>0</v>
      </c>
      <c r="N348" s="80">
        <v>0</v>
      </c>
      <c r="O348" s="80">
        <v>8.82</v>
      </c>
      <c r="P348" s="80">
        <v>0</v>
      </c>
      <c r="Q348" s="80">
        <v>0.04</v>
      </c>
      <c r="R348" s="80">
        <v>0</v>
      </c>
      <c r="S348" s="80">
        <v>0</v>
      </c>
      <c r="T348" s="80">
        <v>0</v>
      </c>
      <c r="U348" s="80">
        <v>0.03</v>
      </c>
      <c r="V348" s="80">
        <v>0.09</v>
      </c>
      <c r="W348" s="80">
        <v>0.27</v>
      </c>
      <c r="X348" s="80">
        <v>0.26</v>
      </c>
      <c r="Y348" s="80">
        <v>0</v>
      </c>
      <c r="Z348" s="80">
        <v>0</v>
      </c>
      <c r="AA348" s="80">
        <v>0.03</v>
      </c>
      <c r="AB348" s="80">
        <v>0</v>
      </c>
      <c r="AC348" s="80">
        <v>0</v>
      </c>
      <c r="AD348" s="80">
        <v>0</v>
      </c>
      <c r="AE348" s="80">
        <v>0</v>
      </c>
      <c r="AF348" s="80">
        <v>0</v>
      </c>
      <c r="AG348" s="80">
        <v>0</v>
      </c>
      <c r="AH348" s="80">
        <v>0</v>
      </c>
      <c r="AI348" s="80">
        <v>0</v>
      </c>
      <c r="AJ348" s="80">
        <v>0</v>
      </c>
      <c r="AK348" s="22">
        <v>0</v>
      </c>
      <c r="AL348" s="22">
        <v>0</v>
      </c>
      <c r="AM348" s="22">
        <v>0</v>
      </c>
      <c r="AN348" s="22">
        <v>0</v>
      </c>
      <c r="AO348" s="22">
        <v>0</v>
      </c>
      <c r="AP348" s="22">
        <v>0</v>
      </c>
      <c r="AQ348" s="22">
        <v>0</v>
      </c>
      <c r="AR348" s="22">
        <v>0</v>
      </c>
      <c r="AS348" s="22">
        <v>0</v>
      </c>
      <c r="AT348" s="22">
        <v>0</v>
      </c>
      <c r="AU348" s="22">
        <v>0</v>
      </c>
      <c r="AV348" s="22">
        <v>0</v>
      </c>
      <c r="AW348" s="22">
        <v>0</v>
      </c>
      <c r="AX348" s="22">
        <v>0</v>
      </c>
      <c r="AY348" s="22">
        <v>0</v>
      </c>
      <c r="AZ348" s="22">
        <v>0</v>
      </c>
      <c r="BA348" s="22">
        <v>0</v>
      </c>
      <c r="BB348" s="22">
        <v>0</v>
      </c>
      <c r="BC348" s="22">
        <v>0</v>
      </c>
      <c r="BD348" s="22">
        <v>0</v>
      </c>
      <c r="BE348" s="22">
        <v>0</v>
      </c>
      <c r="BF348" s="22">
        <v>0</v>
      </c>
      <c r="BG348" s="22">
        <v>0</v>
      </c>
      <c r="BH348" s="22">
        <v>0</v>
      </c>
      <c r="BI348" s="22">
        <v>0</v>
      </c>
      <c r="BJ348" s="22">
        <v>0</v>
      </c>
      <c r="BK348" s="22">
        <v>0</v>
      </c>
      <c r="BL348" s="22">
        <v>0</v>
      </c>
      <c r="BM348" s="22">
        <v>0</v>
      </c>
      <c r="BN348" s="22">
        <v>0</v>
      </c>
      <c r="BO348" s="22">
        <v>0</v>
      </c>
      <c r="BP348" s="22">
        <v>0</v>
      </c>
      <c r="BQ348" s="22">
        <v>0</v>
      </c>
      <c r="BR348" s="22">
        <v>0</v>
      </c>
      <c r="BS348" s="22">
        <v>0</v>
      </c>
      <c r="BT348" s="22">
        <v>0</v>
      </c>
      <c r="BU348" s="22">
        <v>0</v>
      </c>
      <c r="BV348" s="22">
        <v>0</v>
      </c>
      <c r="BW348" s="22">
        <v>0</v>
      </c>
      <c r="BX348" s="22">
        <v>0</v>
      </c>
      <c r="BY348" s="22">
        <v>0</v>
      </c>
      <c r="BZ348" s="22">
        <v>0</v>
      </c>
      <c r="CA348" s="22">
        <v>0</v>
      </c>
      <c r="CB348" s="22">
        <v>0</v>
      </c>
      <c r="CC348" s="22">
        <v>180.04</v>
      </c>
    </row>
    <row r="349" spans="2:81" x14ac:dyDescent="0.25">
      <c r="B349" s="83"/>
      <c r="C349" s="24" t="s">
        <v>113</v>
      </c>
      <c r="D349" s="84"/>
      <c r="E349" s="84">
        <v>38.479999999999997</v>
      </c>
      <c r="F349" s="84">
        <v>18.149999999999999</v>
      </c>
      <c r="G349" s="84">
        <v>35.1</v>
      </c>
      <c r="H349" s="84">
        <v>6.61</v>
      </c>
      <c r="I349" s="84">
        <v>220.37</v>
      </c>
      <c r="J349" s="84">
        <v>1332.71</v>
      </c>
      <c r="K349" s="80">
        <v>0</v>
      </c>
      <c r="L349" s="80">
        <v>0</v>
      </c>
      <c r="M349" s="80">
        <v>0</v>
      </c>
      <c r="N349" s="80">
        <v>0</v>
      </c>
      <c r="O349" s="80">
        <v>0.33</v>
      </c>
      <c r="P349" s="80">
        <v>13.68</v>
      </c>
      <c r="Q349" s="80">
        <v>0.06</v>
      </c>
      <c r="R349" s="80">
        <v>0</v>
      </c>
      <c r="S349" s="80">
        <v>0</v>
      </c>
      <c r="T349" s="80">
        <v>0</v>
      </c>
      <c r="U349" s="80">
        <v>0.54</v>
      </c>
      <c r="V349" s="80">
        <v>0</v>
      </c>
      <c r="W349" s="80">
        <v>0</v>
      </c>
      <c r="X349" s="80">
        <v>0</v>
      </c>
      <c r="Y349" s="80">
        <v>0</v>
      </c>
      <c r="Z349" s="80">
        <v>0</v>
      </c>
      <c r="AA349" s="80">
        <v>0</v>
      </c>
      <c r="AB349" s="80">
        <v>0</v>
      </c>
      <c r="AC349" s="80">
        <v>0</v>
      </c>
      <c r="AD349" s="80">
        <v>0</v>
      </c>
      <c r="AE349" s="80">
        <v>0</v>
      </c>
      <c r="AF349" s="80">
        <v>0</v>
      </c>
      <c r="AG349" s="80">
        <v>0</v>
      </c>
      <c r="AH349" s="80">
        <v>0</v>
      </c>
      <c r="AI349" s="80">
        <v>0</v>
      </c>
      <c r="AJ349" s="80">
        <v>0</v>
      </c>
      <c r="AK349" s="22">
        <v>0</v>
      </c>
      <c r="AL349" s="22">
        <v>95.79</v>
      </c>
      <c r="AM349" s="22">
        <v>99.7</v>
      </c>
      <c r="AN349" s="22">
        <v>152.69</v>
      </c>
      <c r="AO349" s="22">
        <v>50.63</v>
      </c>
      <c r="AP349" s="22">
        <v>30.02</v>
      </c>
      <c r="AQ349" s="22">
        <v>60.03</v>
      </c>
      <c r="AR349" s="22">
        <v>22.71</v>
      </c>
      <c r="AS349" s="22">
        <v>108.58</v>
      </c>
      <c r="AT349" s="22">
        <v>67.34</v>
      </c>
      <c r="AU349" s="22">
        <v>93.96</v>
      </c>
      <c r="AV349" s="22">
        <v>77.52</v>
      </c>
      <c r="AW349" s="22">
        <v>40.72</v>
      </c>
      <c r="AX349" s="22">
        <v>72.040000000000006</v>
      </c>
      <c r="AY349" s="22">
        <v>602.39</v>
      </c>
      <c r="AZ349" s="22">
        <v>0</v>
      </c>
      <c r="BA349" s="22">
        <v>196.27</v>
      </c>
      <c r="BB349" s="22">
        <v>85.35</v>
      </c>
      <c r="BC349" s="22">
        <v>56.64</v>
      </c>
      <c r="BD349" s="22">
        <v>44.89</v>
      </c>
      <c r="BE349" s="22">
        <v>0</v>
      </c>
      <c r="BF349" s="22">
        <v>0</v>
      </c>
      <c r="BG349" s="22">
        <v>0</v>
      </c>
      <c r="BH349" s="22">
        <v>0</v>
      </c>
      <c r="BI349" s="22">
        <v>0</v>
      </c>
      <c r="BJ349" s="22">
        <v>0</v>
      </c>
      <c r="BK349" s="22">
        <v>0</v>
      </c>
      <c r="BL349" s="22">
        <v>0.02</v>
      </c>
      <c r="BM349" s="22">
        <v>0</v>
      </c>
      <c r="BN349" s="22">
        <v>0</v>
      </c>
      <c r="BO349" s="22">
        <v>0</v>
      </c>
      <c r="BP349" s="22">
        <v>0</v>
      </c>
      <c r="BQ349" s="22">
        <v>0</v>
      </c>
      <c r="BR349" s="22">
        <v>0</v>
      </c>
      <c r="BS349" s="22">
        <v>0</v>
      </c>
      <c r="BT349" s="22">
        <v>0.02</v>
      </c>
      <c r="BU349" s="22">
        <v>0</v>
      </c>
      <c r="BV349" s="22">
        <v>0</v>
      </c>
      <c r="BW349" s="22">
        <v>0.08</v>
      </c>
      <c r="BX349" s="22">
        <v>0</v>
      </c>
      <c r="BY349" s="22">
        <v>0</v>
      </c>
      <c r="BZ349" s="22">
        <v>0</v>
      </c>
      <c r="CA349" s="22">
        <v>0</v>
      </c>
      <c r="CB349" s="22">
        <v>0</v>
      </c>
      <c r="CC349" s="22">
        <v>11.73</v>
      </c>
    </row>
    <row r="350" spans="2:81" x14ac:dyDescent="0.25">
      <c r="K350" s="82">
        <v>0.42</v>
      </c>
      <c r="L350" s="82">
        <v>0</v>
      </c>
      <c r="M350" s="82">
        <v>0</v>
      </c>
      <c r="N350" s="82">
        <v>0</v>
      </c>
      <c r="O350" s="82">
        <v>4.72</v>
      </c>
      <c r="P350" s="82">
        <v>10.16</v>
      </c>
      <c r="Q350" s="82">
        <v>0.46</v>
      </c>
      <c r="R350" s="82">
        <v>0</v>
      </c>
      <c r="S350" s="82">
        <v>0</v>
      </c>
      <c r="T350" s="82">
        <v>0.1</v>
      </c>
      <c r="U350" s="82">
        <v>0.2</v>
      </c>
      <c r="V350" s="82">
        <v>66</v>
      </c>
      <c r="W350" s="82">
        <v>22</v>
      </c>
      <c r="X350" s="82">
        <v>5.8</v>
      </c>
      <c r="Y350" s="82">
        <v>4</v>
      </c>
      <c r="Z350" s="82">
        <v>18</v>
      </c>
      <c r="AA350" s="82">
        <v>0.42</v>
      </c>
      <c r="AB350" s="82">
        <v>2</v>
      </c>
      <c r="AC350" s="82">
        <v>1.6</v>
      </c>
      <c r="AD350" s="82">
        <v>2.2000000000000002</v>
      </c>
      <c r="AE350" s="82">
        <v>0.7</v>
      </c>
      <c r="AF350" s="82">
        <v>0.02</v>
      </c>
      <c r="AG350" s="82">
        <v>0.01</v>
      </c>
      <c r="AH350" s="82">
        <v>0.14000000000000001</v>
      </c>
      <c r="AI350" s="82">
        <v>0.38</v>
      </c>
      <c r="AJ350" s="82">
        <v>0</v>
      </c>
      <c r="AK350" s="13">
        <v>0</v>
      </c>
      <c r="AL350" s="13">
        <v>249.4</v>
      </c>
      <c r="AM350" s="13">
        <v>185.2</v>
      </c>
      <c r="AN350" s="13">
        <v>318.8</v>
      </c>
      <c r="AO350" s="13">
        <v>286.60000000000002</v>
      </c>
      <c r="AP350" s="13">
        <v>87.6</v>
      </c>
      <c r="AQ350" s="13">
        <v>162.4</v>
      </c>
      <c r="AR350" s="13">
        <v>47.6</v>
      </c>
      <c r="AS350" s="13">
        <v>185.6</v>
      </c>
      <c r="AT350" s="13">
        <v>0</v>
      </c>
      <c r="AU350" s="13">
        <v>0</v>
      </c>
      <c r="AV350" s="13">
        <v>0</v>
      </c>
      <c r="AW350" s="13">
        <v>87.8</v>
      </c>
      <c r="AX350" s="13">
        <v>0</v>
      </c>
      <c r="AY350" s="13">
        <v>0</v>
      </c>
      <c r="AZ350" s="13">
        <v>0</v>
      </c>
      <c r="BA350" s="13">
        <v>0</v>
      </c>
      <c r="BB350" s="13">
        <v>0</v>
      </c>
      <c r="BC350" s="13">
        <v>0</v>
      </c>
      <c r="BD350" s="13">
        <v>0</v>
      </c>
      <c r="BE350" s="13">
        <v>0</v>
      </c>
      <c r="BF350" s="13">
        <v>0</v>
      </c>
      <c r="BG350" s="13">
        <v>0</v>
      </c>
      <c r="BH350" s="13">
        <v>0</v>
      </c>
      <c r="BI350" s="13">
        <v>0</v>
      </c>
      <c r="BJ350" s="13">
        <v>0</v>
      </c>
      <c r="BK350" s="13">
        <v>0</v>
      </c>
      <c r="BL350" s="13">
        <v>0</v>
      </c>
      <c r="BM350" s="13">
        <v>0</v>
      </c>
      <c r="BN350" s="13">
        <v>0</v>
      </c>
      <c r="BO350" s="13">
        <v>0</v>
      </c>
      <c r="BP350" s="13">
        <v>0</v>
      </c>
      <c r="BQ350" s="13">
        <v>0</v>
      </c>
      <c r="BR350" s="13">
        <v>0</v>
      </c>
      <c r="BS350" s="13">
        <v>0</v>
      </c>
      <c r="BT350" s="13">
        <v>0</v>
      </c>
      <c r="BU350" s="13">
        <v>0</v>
      </c>
      <c r="BV350" s="13">
        <v>0</v>
      </c>
      <c r="BW350" s="13">
        <v>0</v>
      </c>
      <c r="BX350" s="13">
        <v>0</v>
      </c>
      <c r="BY350" s="13">
        <v>0</v>
      </c>
      <c r="BZ350" s="13">
        <v>0</v>
      </c>
      <c r="CA350" s="13">
        <v>0</v>
      </c>
      <c r="CB350" s="13">
        <v>0</v>
      </c>
      <c r="CC350" s="13">
        <v>0.9</v>
      </c>
    </row>
    <row r="351" spans="2:81" x14ac:dyDescent="0.25">
      <c r="B351" s="105" t="s">
        <v>233</v>
      </c>
      <c r="C351" s="105"/>
      <c r="D351" s="105" t="s">
        <v>234</v>
      </c>
      <c r="E351" s="105"/>
      <c r="F351" s="105"/>
      <c r="G351" s="105"/>
      <c r="H351" s="105"/>
      <c r="I351" s="105"/>
      <c r="J351" s="106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  <c r="AA351" s="102"/>
      <c r="AB351" s="102"/>
      <c r="AC351" s="102"/>
      <c r="AD351" s="102"/>
      <c r="AE351" s="102"/>
      <c r="AF351" s="102"/>
      <c r="AG351" s="102"/>
      <c r="AH351" s="102"/>
      <c r="AI351" s="102"/>
      <c r="AJ351" s="102"/>
      <c r="AK351" s="92"/>
      <c r="AL351" s="92"/>
      <c r="AM351" s="92"/>
      <c r="AN351" s="92"/>
      <c r="AO351" s="92"/>
      <c r="AP351" s="92"/>
      <c r="AQ351" s="92"/>
      <c r="AR351" s="92"/>
      <c r="AS351" s="92"/>
      <c r="AT351" s="92"/>
      <c r="AU351" s="92"/>
      <c r="AV351" s="92"/>
      <c r="AW351" s="92"/>
      <c r="AX351" s="92"/>
      <c r="AY351" s="92"/>
      <c r="AZ351" s="92"/>
      <c r="BA351" s="92"/>
      <c r="BB351" s="92"/>
      <c r="BC351" s="92"/>
      <c r="BD351" s="92"/>
      <c r="BE351" s="92"/>
      <c r="BF351" s="92"/>
      <c r="BG351" s="92"/>
      <c r="BH351" s="92"/>
      <c r="BI351" s="92"/>
      <c r="BJ351" s="92"/>
      <c r="BK351" s="92"/>
      <c r="BL351" s="92"/>
      <c r="BM351" s="92"/>
      <c r="BN351" s="92"/>
      <c r="BO351" s="92"/>
      <c r="BP351" s="92"/>
      <c r="BQ351" s="92"/>
      <c r="BR351" s="92"/>
      <c r="BS351" s="92"/>
      <c r="BT351" s="92"/>
      <c r="BU351" s="92"/>
      <c r="BV351" s="92"/>
      <c r="BW351" s="92"/>
      <c r="BX351" s="92"/>
      <c r="BY351" s="92"/>
      <c r="BZ351" s="92"/>
      <c r="CA351" s="92"/>
      <c r="CB351" s="92"/>
      <c r="CC351" s="92"/>
    </row>
    <row r="352" spans="2:81" x14ac:dyDescent="0.25">
      <c r="B352" s="105"/>
      <c r="C352" s="105"/>
      <c r="D352" s="105"/>
      <c r="E352" s="105"/>
      <c r="F352" s="105"/>
      <c r="G352" s="105"/>
      <c r="H352" s="105"/>
      <c r="I352" s="105"/>
      <c r="J352" s="106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  <c r="AA352" s="102"/>
      <c r="AB352" s="102"/>
      <c r="AC352" s="102"/>
      <c r="AD352" s="102"/>
      <c r="AE352" s="102"/>
      <c r="AF352" s="102"/>
      <c r="AG352" s="102"/>
      <c r="AH352" s="102"/>
      <c r="AI352" s="102"/>
      <c r="AJ352" s="102"/>
      <c r="AK352" s="92"/>
      <c r="AL352" s="92"/>
      <c r="AM352" s="92"/>
      <c r="AN352" s="92"/>
      <c r="AO352" s="92"/>
      <c r="AP352" s="92"/>
      <c r="AQ352" s="92"/>
      <c r="AR352" s="92"/>
      <c r="AS352" s="92"/>
      <c r="AT352" s="92"/>
      <c r="AU352" s="92"/>
      <c r="AV352" s="92"/>
      <c r="AW352" s="92"/>
      <c r="AX352" s="92"/>
      <c r="AY352" s="92"/>
      <c r="AZ352" s="92"/>
      <c r="BA352" s="92"/>
      <c r="BB352" s="92"/>
      <c r="BC352" s="92"/>
      <c r="BD352" s="92"/>
      <c r="BE352" s="92"/>
      <c r="BF352" s="92"/>
      <c r="BG352" s="92"/>
      <c r="BH352" s="92"/>
      <c r="BI352" s="92"/>
      <c r="BJ352" s="92"/>
      <c r="BK352" s="92"/>
      <c r="BL352" s="92"/>
      <c r="BM352" s="92"/>
      <c r="BN352" s="92"/>
      <c r="BO352" s="92"/>
      <c r="BP352" s="92"/>
      <c r="BQ352" s="92"/>
      <c r="BR352" s="92"/>
      <c r="BS352" s="92"/>
      <c r="BT352" s="92"/>
      <c r="BU352" s="92"/>
      <c r="BV352" s="92"/>
      <c r="BW352" s="92"/>
      <c r="BX352" s="92"/>
      <c r="BY352" s="92"/>
      <c r="BZ352" s="92"/>
      <c r="CA352" s="92"/>
      <c r="CB352" s="92"/>
      <c r="CC352" s="92"/>
    </row>
    <row r="353" spans="2:81" x14ac:dyDescent="0.25">
      <c r="B353" s="105"/>
      <c r="C353" s="105"/>
      <c r="D353" s="105"/>
      <c r="E353" s="105"/>
      <c r="F353" s="105"/>
      <c r="G353" s="105"/>
      <c r="H353" s="105"/>
      <c r="I353" s="105"/>
      <c r="J353" s="106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2"/>
      <c r="AH353" s="102"/>
      <c r="AI353" s="102"/>
      <c r="AJ353" s="102"/>
      <c r="AK353" s="92"/>
      <c r="AL353" s="92"/>
      <c r="AM353" s="92"/>
      <c r="AN353" s="92"/>
      <c r="AO353" s="92"/>
      <c r="AP353" s="92"/>
      <c r="AQ353" s="92"/>
      <c r="AR353" s="92"/>
      <c r="AS353" s="92"/>
      <c r="AT353" s="92"/>
      <c r="AU353" s="92"/>
      <c r="AV353" s="92"/>
      <c r="AW353" s="92"/>
      <c r="AX353" s="92"/>
      <c r="AY353" s="92"/>
      <c r="AZ353" s="92"/>
      <c r="BA353" s="92"/>
      <c r="BB353" s="92"/>
      <c r="BC353" s="92"/>
      <c r="BD353" s="92"/>
      <c r="BE353" s="92"/>
      <c r="BF353" s="92"/>
      <c r="BG353" s="92"/>
      <c r="BH353" s="92"/>
      <c r="BI353" s="92"/>
      <c r="BJ353" s="92"/>
      <c r="BK353" s="92"/>
      <c r="BL353" s="92"/>
      <c r="BM353" s="92"/>
      <c r="BN353" s="92"/>
      <c r="BO353" s="92"/>
      <c r="BP353" s="92"/>
      <c r="BQ353" s="92"/>
      <c r="BR353" s="92"/>
      <c r="BS353" s="92"/>
      <c r="BT353" s="92"/>
      <c r="BU353" s="92"/>
      <c r="BV353" s="92"/>
      <c r="BW353" s="92"/>
      <c r="BX353" s="92"/>
      <c r="BY353" s="92"/>
      <c r="BZ353" s="92"/>
      <c r="CA353" s="92"/>
      <c r="CB353" s="92"/>
      <c r="CC353" s="92"/>
    </row>
    <row r="354" spans="2:81" x14ac:dyDescent="0.25">
      <c r="B354" s="105"/>
      <c r="C354" s="105"/>
      <c r="D354" s="105"/>
      <c r="E354" s="105"/>
      <c r="F354" s="105"/>
      <c r="G354" s="105"/>
      <c r="H354" s="105"/>
      <c r="I354" s="105"/>
      <c r="J354" s="106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  <c r="AA354" s="102"/>
      <c r="AB354" s="102"/>
      <c r="AC354" s="102"/>
      <c r="AD354" s="102"/>
      <c r="AE354" s="102"/>
      <c r="AF354" s="102"/>
      <c r="AG354" s="102"/>
      <c r="AH354" s="102"/>
      <c r="AI354" s="102"/>
      <c r="AJ354" s="102"/>
      <c r="AK354" s="92"/>
      <c r="AL354" s="92"/>
      <c r="AM354" s="92"/>
      <c r="AN354" s="92"/>
      <c r="AO354" s="92"/>
      <c r="AP354" s="92"/>
      <c r="AQ354" s="92"/>
      <c r="AR354" s="92"/>
      <c r="AS354" s="92"/>
      <c r="AT354" s="92"/>
      <c r="AU354" s="92"/>
      <c r="AV354" s="92"/>
      <c r="AW354" s="92"/>
      <c r="AX354" s="92"/>
      <c r="AY354" s="92"/>
      <c r="AZ354" s="92"/>
      <c r="BA354" s="92"/>
      <c r="BB354" s="92"/>
      <c r="BC354" s="92"/>
      <c r="BD354" s="92"/>
      <c r="BE354" s="92"/>
      <c r="BF354" s="92"/>
      <c r="BG354" s="92"/>
      <c r="BH354" s="92"/>
      <c r="BI354" s="92"/>
      <c r="BJ354" s="92"/>
      <c r="BK354" s="92"/>
      <c r="BL354" s="92"/>
      <c r="BM354" s="92"/>
      <c r="BN354" s="92"/>
      <c r="BO354" s="92"/>
      <c r="BP354" s="92"/>
      <c r="BQ354" s="92"/>
      <c r="BR354" s="92"/>
      <c r="BS354" s="92"/>
      <c r="BT354" s="92"/>
      <c r="BU354" s="92"/>
      <c r="BV354" s="92"/>
      <c r="BW354" s="92"/>
      <c r="BX354" s="92"/>
      <c r="BY354" s="92"/>
      <c r="BZ354" s="92"/>
      <c r="CA354" s="92"/>
      <c r="CB354" s="92"/>
      <c r="CC354" s="92"/>
    </row>
    <row r="355" spans="2:81" x14ac:dyDescent="0.25">
      <c r="B355" s="90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  <c r="AB355" s="102"/>
      <c r="AC355" s="102"/>
      <c r="AD355" s="102"/>
      <c r="AE355" s="102"/>
      <c r="AF355" s="102"/>
      <c r="AG355" s="102"/>
      <c r="AH355" s="102"/>
      <c r="AI355" s="102"/>
      <c r="AJ355" s="102"/>
      <c r="AK355" s="92"/>
      <c r="AL355" s="92"/>
      <c r="AM355" s="92"/>
      <c r="AN355" s="92"/>
      <c r="AO355" s="92"/>
      <c r="AP355" s="92"/>
      <c r="AQ355" s="92"/>
      <c r="AR355" s="92"/>
      <c r="AS355" s="92"/>
      <c r="AT355" s="92"/>
      <c r="AU355" s="92"/>
      <c r="AV355" s="92"/>
      <c r="AW355" s="92"/>
      <c r="AX355" s="92"/>
      <c r="AY355" s="92"/>
      <c r="AZ355" s="92"/>
      <c r="BA355" s="92"/>
      <c r="BB355" s="92"/>
      <c r="BC355" s="92"/>
      <c r="BD355" s="92"/>
      <c r="BE355" s="92"/>
      <c r="BF355" s="92"/>
      <c r="BG355" s="92"/>
      <c r="BH355" s="92"/>
      <c r="BI355" s="92"/>
      <c r="BJ355" s="92"/>
      <c r="BK355" s="92"/>
      <c r="BL355" s="92"/>
      <c r="BM355" s="92"/>
      <c r="BN355" s="92"/>
      <c r="BO355" s="92"/>
      <c r="BP355" s="92"/>
      <c r="BQ355" s="92"/>
      <c r="BR355" s="92"/>
      <c r="BS355" s="92"/>
      <c r="BT355" s="92"/>
      <c r="BU355" s="92"/>
      <c r="BV355" s="92"/>
      <c r="BW355" s="92"/>
      <c r="BX355" s="92"/>
      <c r="BY355" s="92"/>
      <c r="BZ355" s="92"/>
      <c r="CA355" s="92"/>
      <c r="CB355" s="92"/>
      <c r="CC355" s="92"/>
    </row>
    <row r="356" spans="2:81" x14ac:dyDescent="0.25">
      <c r="B356" s="85" t="s">
        <v>5</v>
      </c>
      <c r="C356" s="85"/>
      <c r="D356" s="85"/>
      <c r="E356" s="85"/>
      <c r="F356" s="85"/>
      <c r="G356" s="85"/>
      <c r="H356" s="85"/>
      <c r="I356" s="85"/>
      <c r="J356" s="85"/>
      <c r="K356" s="84">
        <v>2.25</v>
      </c>
      <c r="L356" s="84">
        <v>0.65</v>
      </c>
      <c r="M356" s="84">
        <v>0</v>
      </c>
      <c r="N356" s="84">
        <v>0</v>
      </c>
      <c r="O356" s="84">
        <v>16.690000000000001</v>
      </c>
      <c r="P356" s="84">
        <v>25.3</v>
      </c>
      <c r="Q356" s="84">
        <v>2.79</v>
      </c>
      <c r="R356" s="84">
        <v>0</v>
      </c>
      <c r="S356" s="84">
        <v>0</v>
      </c>
      <c r="T356" s="84">
        <v>0.18</v>
      </c>
      <c r="U356" s="84">
        <v>2.4900000000000002</v>
      </c>
      <c r="V356" s="84">
        <v>505.74</v>
      </c>
      <c r="W356" s="84">
        <v>147.27000000000001</v>
      </c>
      <c r="X356" s="84">
        <v>62.24</v>
      </c>
      <c r="Y356" s="84">
        <v>20.45</v>
      </c>
      <c r="Z356" s="84">
        <v>131.69999999999999</v>
      </c>
      <c r="AA356" s="84">
        <v>1.66</v>
      </c>
      <c r="AB356" s="84">
        <v>65</v>
      </c>
      <c r="AC356" s="84">
        <v>142.80000000000001</v>
      </c>
      <c r="AD356" s="84">
        <v>136.69999999999999</v>
      </c>
      <c r="AE356" s="84">
        <v>1.48</v>
      </c>
      <c r="AF356" s="84">
        <v>0.08</v>
      </c>
      <c r="AG356" s="84">
        <v>0.2</v>
      </c>
      <c r="AH356" s="84">
        <v>0.5</v>
      </c>
      <c r="AI356" s="84">
        <v>2.67</v>
      </c>
      <c r="AJ356" s="84">
        <v>2.13</v>
      </c>
      <c r="AK356" s="26">
        <v>0</v>
      </c>
      <c r="AL356" s="26">
        <v>748.96</v>
      </c>
      <c r="AM356" s="26">
        <v>613.01</v>
      </c>
      <c r="AN356" s="26">
        <v>1050.9000000000001</v>
      </c>
      <c r="AO356" s="26">
        <v>837.03</v>
      </c>
      <c r="AP356" s="26">
        <v>308.52999999999997</v>
      </c>
      <c r="AQ356" s="26">
        <v>552.84</v>
      </c>
      <c r="AR356" s="26">
        <v>174.04</v>
      </c>
      <c r="AS356" s="26">
        <v>634.74</v>
      </c>
      <c r="AT356" s="26">
        <v>400.1</v>
      </c>
      <c r="AU356" s="26">
        <v>551.08000000000004</v>
      </c>
      <c r="AV356" s="26">
        <v>760.52</v>
      </c>
      <c r="AW356" s="26">
        <v>286.44</v>
      </c>
      <c r="AX356" s="26">
        <v>303.64999999999998</v>
      </c>
      <c r="AY356" s="26">
        <v>1433.54</v>
      </c>
      <c r="AZ356" s="26">
        <v>5.26</v>
      </c>
      <c r="BA356" s="26">
        <v>417.08</v>
      </c>
      <c r="BB356" s="26">
        <v>510.89</v>
      </c>
      <c r="BC356" s="26">
        <v>325.85000000000002</v>
      </c>
      <c r="BD356" s="26">
        <v>174.8</v>
      </c>
      <c r="BE356" s="26">
        <v>0</v>
      </c>
      <c r="BF356" s="26">
        <v>0</v>
      </c>
      <c r="BG356" s="26">
        <v>0</v>
      </c>
      <c r="BH356" s="26">
        <v>0</v>
      </c>
      <c r="BI356" s="26">
        <v>0</v>
      </c>
      <c r="BJ356" s="26">
        <v>0</v>
      </c>
      <c r="BK356" s="26">
        <v>0</v>
      </c>
      <c r="BL356" s="26">
        <v>0.08</v>
      </c>
      <c r="BM356" s="26">
        <v>0</v>
      </c>
      <c r="BN356" s="26">
        <v>0.04</v>
      </c>
      <c r="BO356" s="26">
        <v>0</v>
      </c>
      <c r="BP356" s="26">
        <v>0.01</v>
      </c>
      <c r="BQ356" s="26">
        <v>0</v>
      </c>
      <c r="BR356" s="26">
        <v>0</v>
      </c>
      <c r="BS356" s="26">
        <v>0</v>
      </c>
      <c r="BT356" s="26">
        <v>0.23</v>
      </c>
      <c r="BU356" s="26">
        <v>0</v>
      </c>
      <c r="BV356" s="26">
        <v>0</v>
      </c>
      <c r="BW356" s="26">
        <v>0.67</v>
      </c>
      <c r="BX356" s="26">
        <v>0</v>
      </c>
      <c r="BY356" s="26">
        <v>0</v>
      </c>
      <c r="BZ356" s="26">
        <v>0</v>
      </c>
      <c r="CA356" s="26">
        <v>0</v>
      </c>
      <c r="CB356" s="26">
        <v>0</v>
      </c>
      <c r="CC356" s="26">
        <v>286.36</v>
      </c>
    </row>
    <row r="357" spans="2:81" ht="15.75" customHeight="1" x14ac:dyDescent="0.25">
      <c r="B357" s="112" t="s">
        <v>152</v>
      </c>
      <c r="C357" s="112"/>
      <c r="D357" s="109" t="s">
        <v>235</v>
      </c>
      <c r="E357" s="109"/>
      <c r="F357" s="107">
        <v>45597</v>
      </c>
      <c r="G357" s="108"/>
      <c r="H357" s="108"/>
      <c r="I357" s="1"/>
      <c r="J357" s="1" t="s">
        <v>212</v>
      </c>
      <c r="K357" s="84">
        <v>16.88</v>
      </c>
      <c r="L357" s="84">
        <v>6.01</v>
      </c>
      <c r="M357" s="84">
        <v>0</v>
      </c>
      <c r="N357" s="84">
        <v>0</v>
      </c>
      <c r="O357" s="84">
        <v>74.930000000000007</v>
      </c>
      <c r="P357" s="84">
        <v>121.05</v>
      </c>
      <c r="Q357" s="84">
        <v>17.36</v>
      </c>
      <c r="R357" s="84">
        <v>0</v>
      </c>
      <c r="S357" s="84">
        <v>0</v>
      </c>
      <c r="T357" s="84">
        <v>2.23</v>
      </c>
      <c r="U357" s="84">
        <v>11.79</v>
      </c>
      <c r="V357" s="84">
        <v>1648.28</v>
      </c>
      <c r="W357" s="84">
        <v>1735.97</v>
      </c>
      <c r="X357" s="84">
        <v>384.64</v>
      </c>
      <c r="Y357" s="84">
        <v>156.97</v>
      </c>
      <c r="Z357" s="84">
        <v>694.97</v>
      </c>
      <c r="AA357" s="84">
        <v>8.89</v>
      </c>
      <c r="AB357" s="84">
        <v>132.07</v>
      </c>
      <c r="AC357" s="84">
        <v>1802.68</v>
      </c>
      <c r="AD357" s="84">
        <v>544.30999999999995</v>
      </c>
      <c r="AE357" s="84">
        <v>7.66</v>
      </c>
      <c r="AF357" s="84">
        <v>0.74</v>
      </c>
      <c r="AG357" s="84">
        <v>0.73</v>
      </c>
      <c r="AH357" s="84">
        <v>5.56</v>
      </c>
      <c r="AI357" s="84">
        <v>14.29</v>
      </c>
      <c r="AJ357" s="84">
        <v>60.95</v>
      </c>
      <c r="AK357" s="26">
        <v>0.2</v>
      </c>
      <c r="AL357" s="26">
        <v>2094.39</v>
      </c>
      <c r="AM357" s="26">
        <v>1888.75</v>
      </c>
      <c r="AN357" s="26">
        <v>3011.79</v>
      </c>
      <c r="AO357" s="26">
        <v>2340.65</v>
      </c>
      <c r="AP357" s="26">
        <v>802.34</v>
      </c>
      <c r="AQ357" s="26">
        <v>1550.81</v>
      </c>
      <c r="AR357" s="26">
        <v>523.86</v>
      </c>
      <c r="AS357" s="26">
        <v>1930</v>
      </c>
      <c r="AT357" s="26">
        <v>1364.9</v>
      </c>
      <c r="AU357" s="26">
        <v>1894.9</v>
      </c>
      <c r="AV357" s="26">
        <v>2391.39</v>
      </c>
      <c r="AW357" s="26">
        <v>834.5</v>
      </c>
      <c r="AX357" s="26">
        <v>1225.5999999999999</v>
      </c>
      <c r="AY357" s="26">
        <v>6277.52</v>
      </c>
      <c r="AZ357" s="26">
        <v>65.83</v>
      </c>
      <c r="BA357" s="26">
        <v>2073.6799999999998</v>
      </c>
      <c r="BB357" s="26">
        <v>1422.29</v>
      </c>
      <c r="BC357" s="26">
        <v>1324.29</v>
      </c>
      <c r="BD357" s="26">
        <v>593.66</v>
      </c>
      <c r="BE357" s="26">
        <v>0.23</v>
      </c>
      <c r="BF357" s="26">
        <v>0.1</v>
      </c>
      <c r="BG357" s="26">
        <v>0.06</v>
      </c>
      <c r="BH357" s="26">
        <v>0.13</v>
      </c>
      <c r="BI357" s="26">
        <v>0.15</v>
      </c>
      <c r="BJ357" s="26">
        <v>0.68</v>
      </c>
      <c r="BK357" s="26">
        <v>0</v>
      </c>
      <c r="BL357" s="26">
        <v>2.73</v>
      </c>
      <c r="BM357" s="26">
        <v>0</v>
      </c>
      <c r="BN357" s="26">
        <v>1</v>
      </c>
      <c r="BO357" s="26">
        <v>0.04</v>
      </c>
      <c r="BP357" s="26">
        <v>0.06</v>
      </c>
      <c r="BQ357" s="26">
        <v>0</v>
      </c>
      <c r="BR357" s="26">
        <v>0.13</v>
      </c>
      <c r="BS357" s="26">
        <v>0.22</v>
      </c>
      <c r="BT357" s="26">
        <v>4.21</v>
      </c>
      <c r="BU357" s="26">
        <v>0</v>
      </c>
      <c r="BV357" s="26">
        <v>0</v>
      </c>
      <c r="BW357" s="26">
        <v>6</v>
      </c>
      <c r="BX357" s="26">
        <v>0.06</v>
      </c>
      <c r="BY357" s="26">
        <v>0</v>
      </c>
      <c r="BZ357" s="26">
        <v>0</v>
      </c>
      <c r="CA357" s="26">
        <v>0</v>
      </c>
      <c r="CB357" s="26">
        <v>0</v>
      </c>
      <c r="CC357" s="26">
        <v>1476.52</v>
      </c>
    </row>
    <row r="358" spans="2:81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81" x14ac:dyDescent="0.25">
      <c r="B359" s="110" t="s">
        <v>84</v>
      </c>
      <c r="C359" s="104" t="s">
        <v>85</v>
      </c>
      <c r="D359" s="104" t="s">
        <v>78</v>
      </c>
      <c r="E359" s="104" t="s">
        <v>1</v>
      </c>
      <c r="F359" s="104"/>
      <c r="G359" s="104" t="s">
        <v>6</v>
      </c>
      <c r="H359" s="104"/>
      <c r="I359" s="104" t="s">
        <v>79</v>
      </c>
      <c r="J359" s="104" t="s">
        <v>4</v>
      </c>
    </row>
    <row r="360" spans="2:81" ht="31.5" x14ac:dyDescent="0.25">
      <c r="B360" s="111"/>
      <c r="C360" s="104"/>
      <c r="D360" s="104"/>
      <c r="E360" s="14" t="s">
        <v>0</v>
      </c>
      <c r="F360" s="14" t="s">
        <v>2</v>
      </c>
      <c r="G360" s="14" t="s">
        <v>0</v>
      </c>
      <c r="H360" s="14" t="s">
        <v>3</v>
      </c>
      <c r="I360" s="104"/>
      <c r="J360" s="104"/>
    </row>
    <row r="361" spans="2:81" x14ac:dyDescent="0.25">
      <c r="B361" s="77"/>
      <c r="C361" s="15" t="s">
        <v>89</v>
      </c>
      <c r="D361" s="78"/>
      <c r="E361" s="78"/>
      <c r="F361" s="78"/>
      <c r="G361" s="78"/>
      <c r="H361" s="78"/>
      <c r="I361" s="78"/>
      <c r="J361" s="78"/>
    </row>
    <row r="362" spans="2:81" x14ac:dyDescent="0.25">
      <c r="B362" s="79" t="str">
        <f>"15/4"</f>
        <v>15/4</v>
      </c>
      <c r="C362" s="20" t="s">
        <v>213</v>
      </c>
      <c r="D362" s="80" t="str">
        <f>"170"</f>
        <v>170</v>
      </c>
      <c r="E362" s="80">
        <v>5.08</v>
      </c>
      <c r="F362" s="80">
        <v>2</v>
      </c>
      <c r="G362" s="80">
        <v>4.47</v>
      </c>
      <c r="H362" s="80">
        <v>0.44</v>
      </c>
      <c r="I362" s="80">
        <v>28.62</v>
      </c>
      <c r="J362" s="80">
        <v>170.93907319999997</v>
      </c>
    </row>
    <row r="363" spans="2:81" x14ac:dyDescent="0.25">
      <c r="B363" s="79" t="str">
        <f>"30/10"</f>
        <v>30/10</v>
      </c>
      <c r="C363" s="20" t="s">
        <v>164</v>
      </c>
      <c r="D363" s="80" t="str">
        <f>"200"</f>
        <v>200</v>
      </c>
      <c r="E363" s="80">
        <v>2.92</v>
      </c>
      <c r="F363" s="80">
        <v>2.84</v>
      </c>
      <c r="G363" s="80">
        <v>3.16</v>
      </c>
      <c r="H363" s="80">
        <v>0.02</v>
      </c>
      <c r="I363" s="80">
        <v>14.44</v>
      </c>
      <c r="J363" s="80">
        <v>95.197032000000007</v>
      </c>
    </row>
    <row r="364" spans="2:81" x14ac:dyDescent="0.25">
      <c r="B364" s="81" t="str">
        <f>"-"</f>
        <v>-</v>
      </c>
      <c r="C364" s="17" t="s">
        <v>158</v>
      </c>
      <c r="D364" s="82" t="str">
        <f>"35"</f>
        <v>35</v>
      </c>
      <c r="E364" s="82">
        <v>2.7</v>
      </c>
      <c r="F364" s="82">
        <v>0</v>
      </c>
      <c r="G364" s="82">
        <v>1.05</v>
      </c>
      <c r="H364" s="82">
        <v>1.05</v>
      </c>
      <c r="I364" s="82">
        <v>18.66</v>
      </c>
      <c r="J364" s="82">
        <v>94.331999999999979</v>
      </c>
    </row>
    <row r="365" spans="2:81" x14ac:dyDescent="0.25">
      <c r="B365" s="83"/>
      <c r="C365" s="24" t="s">
        <v>94</v>
      </c>
      <c r="D365" s="84"/>
      <c r="E365" s="84">
        <v>10.69</v>
      </c>
      <c r="F365" s="84">
        <v>4.84</v>
      </c>
      <c r="G365" s="84">
        <v>8.68</v>
      </c>
      <c r="H365" s="84">
        <v>1.51</v>
      </c>
      <c r="I365" s="84">
        <v>61.72</v>
      </c>
      <c r="J365" s="84">
        <v>360.47</v>
      </c>
    </row>
    <row r="366" spans="2:81" x14ac:dyDescent="0.25">
      <c r="B366" s="77"/>
      <c r="C366" s="15" t="s">
        <v>95</v>
      </c>
      <c r="D366" s="78"/>
      <c r="E366" s="78"/>
      <c r="F366" s="78"/>
      <c r="G366" s="78"/>
      <c r="H366" s="78"/>
      <c r="I366" s="78"/>
      <c r="J366" s="78"/>
    </row>
    <row r="367" spans="2:81" x14ac:dyDescent="0.25">
      <c r="B367" s="81" t="str">
        <f>"-"</f>
        <v>-</v>
      </c>
      <c r="C367" s="17" t="s">
        <v>96</v>
      </c>
      <c r="D367" s="82" t="str">
        <f>"100"</f>
        <v>100</v>
      </c>
      <c r="E367" s="82">
        <v>0.5</v>
      </c>
      <c r="F367" s="82">
        <v>0</v>
      </c>
      <c r="G367" s="82">
        <v>0.1</v>
      </c>
      <c r="H367" s="82">
        <v>0</v>
      </c>
      <c r="I367" s="82">
        <v>10.3</v>
      </c>
      <c r="J367" s="82">
        <v>43.239999999999995</v>
      </c>
    </row>
    <row r="368" spans="2:81" x14ac:dyDescent="0.25">
      <c r="B368" s="83"/>
      <c r="C368" s="24" t="s">
        <v>97</v>
      </c>
      <c r="D368" s="84"/>
      <c r="E368" s="84">
        <v>0.5</v>
      </c>
      <c r="F368" s="84">
        <v>0</v>
      </c>
      <c r="G368" s="84">
        <v>0.1</v>
      </c>
      <c r="H368" s="84">
        <v>0</v>
      </c>
      <c r="I368" s="84">
        <v>10.3</v>
      </c>
      <c r="J368" s="84">
        <v>43.24</v>
      </c>
    </row>
    <row r="369" spans="2:10" x14ac:dyDescent="0.25">
      <c r="B369" s="77"/>
      <c r="C369" s="15" t="s">
        <v>98</v>
      </c>
      <c r="D369" s="78"/>
      <c r="E369" s="78"/>
      <c r="F369" s="78"/>
      <c r="G369" s="78"/>
      <c r="H369" s="78"/>
      <c r="I369" s="78"/>
      <c r="J369" s="78"/>
    </row>
    <row r="370" spans="2:10" x14ac:dyDescent="0.25">
      <c r="B370" s="79" t="str">
        <f>"1/1"</f>
        <v>1/1</v>
      </c>
      <c r="C370" s="20" t="s">
        <v>188</v>
      </c>
      <c r="D370" s="80" t="str">
        <f>"50"</f>
        <v>50</v>
      </c>
      <c r="E370" s="80">
        <v>1.52</v>
      </c>
      <c r="F370" s="80">
        <v>0</v>
      </c>
      <c r="G370" s="80">
        <v>2.06</v>
      </c>
      <c r="H370" s="80">
        <v>2.06</v>
      </c>
      <c r="I370" s="80">
        <v>5.59</v>
      </c>
      <c r="J370" s="80">
        <v>42.102759999999996</v>
      </c>
    </row>
    <row r="371" spans="2:10" x14ac:dyDescent="0.25">
      <c r="B371" s="79" t="str">
        <f>"38/2"</f>
        <v>38/2</v>
      </c>
      <c r="C371" s="20" t="s">
        <v>214</v>
      </c>
      <c r="D371" s="80" t="str">
        <f>"200"</f>
        <v>200</v>
      </c>
      <c r="E371" s="80">
        <v>1.86</v>
      </c>
      <c r="F371" s="80">
        <v>0</v>
      </c>
      <c r="G371" s="80">
        <v>4.72</v>
      </c>
      <c r="H371" s="80">
        <v>4.13</v>
      </c>
      <c r="I371" s="80">
        <v>12.32</v>
      </c>
      <c r="J371" s="80">
        <v>96.513776000000007</v>
      </c>
    </row>
    <row r="372" spans="2:10" x14ac:dyDescent="0.25">
      <c r="B372" s="79" t="str">
        <f>"16/8"</f>
        <v>16/8</v>
      </c>
      <c r="C372" s="20" t="s">
        <v>216</v>
      </c>
      <c r="D372" s="80" t="str">
        <f>"50"</f>
        <v>50</v>
      </c>
      <c r="E372" s="80">
        <v>5.65</v>
      </c>
      <c r="F372" s="80">
        <v>5.1100000000000003</v>
      </c>
      <c r="G372" s="80">
        <v>10.78</v>
      </c>
      <c r="H372" s="80">
        <v>0.05</v>
      </c>
      <c r="I372" s="80">
        <v>3.21</v>
      </c>
      <c r="J372" s="80">
        <v>132.68392499999999</v>
      </c>
    </row>
    <row r="373" spans="2:10" x14ac:dyDescent="0.25">
      <c r="B373" s="79" t="str">
        <f>"8/11"</f>
        <v>8/11</v>
      </c>
      <c r="C373" s="20" t="s">
        <v>102</v>
      </c>
      <c r="D373" s="80" t="str">
        <f>"40"</f>
        <v>40</v>
      </c>
      <c r="E373" s="80">
        <v>0.39</v>
      </c>
      <c r="F373" s="80">
        <v>0</v>
      </c>
      <c r="G373" s="80">
        <v>1.48</v>
      </c>
      <c r="H373" s="80">
        <v>1.77</v>
      </c>
      <c r="I373" s="80">
        <v>2.86</v>
      </c>
      <c r="J373" s="80">
        <v>25.632188095671996</v>
      </c>
    </row>
    <row r="374" spans="2:10" x14ac:dyDescent="0.25">
      <c r="B374" s="79" t="str">
        <f>"3/3"</f>
        <v>3/3</v>
      </c>
      <c r="C374" s="20" t="s">
        <v>171</v>
      </c>
      <c r="D374" s="80" t="str">
        <f>"150"</f>
        <v>150</v>
      </c>
      <c r="E374" s="80">
        <v>3.11</v>
      </c>
      <c r="F374" s="80">
        <v>0.55000000000000004</v>
      </c>
      <c r="G374" s="80">
        <v>3.67</v>
      </c>
      <c r="H374" s="80">
        <v>0.51</v>
      </c>
      <c r="I374" s="80">
        <v>22.07</v>
      </c>
      <c r="J374" s="80">
        <v>132.58571249999997</v>
      </c>
    </row>
    <row r="375" spans="2:10" x14ac:dyDescent="0.25">
      <c r="B375" s="79" t="str">
        <f>"37/10"</f>
        <v>37/10</v>
      </c>
      <c r="C375" s="20" t="s">
        <v>163</v>
      </c>
      <c r="D375" s="80" t="str">
        <f>"200"</f>
        <v>200</v>
      </c>
      <c r="E375" s="80">
        <v>0.24</v>
      </c>
      <c r="F375" s="80">
        <v>0</v>
      </c>
      <c r="G375" s="80">
        <v>0.1</v>
      </c>
      <c r="H375" s="80">
        <v>0.1</v>
      </c>
      <c r="I375" s="80">
        <v>19.489999999999998</v>
      </c>
      <c r="J375" s="80">
        <v>74.31777000000001</v>
      </c>
    </row>
    <row r="376" spans="2:10" x14ac:dyDescent="0.25">
      <c r="B376" s="79" t="str">
        <f>"-"</f>
        <v>-</v>
      </c>
      <c r="C376" s="20" t="s">
        <v>92</v>
      </c>
      <c r="D376" s="80" t="str">
        <f>"35"</f>
        <v>35</v>
      </c>
      <c r="E376" s="80">
        <v>2.31</v>
      </c>
      <c r="F376" s="80">
        <v>0</v>
      </c>
      <c r="G376" s="80">
        <v>0.23</v>
      </c>
      <c r="H376" s="80">
        <v>0.23</v>
      </c>
      <c r="I376" s="80">
        <v>16.420000000000002</v>
      </c>
      <c r="J376" s="80">
        <v>78.365349999999992</v>
      </c>
    </row>
    <row r="377" spans="2:10" x14ac:dyDescent="0.25">
      <c r="B377" s="81" t="str">
        <f>"-"</f>
        <v>-</v>
      </c>
      <c r="C377" s="17" t="s">
        <v>105</v>
      </c>
      <c r="D377" s="82" t="str">
        <f>"35"</f>
        <v>35</v>
      </c>
      <c r="E377" s="82">
        <v>2.31</v>
      </c>
      <c r="F377" s="82">
        <v>0</v>
      </c>
      <c r="G377" s="82">
        <v>0.42</v>
      </c>
      <c r="H377" s="82">
        <v>0.42</v>
      </c>
      <c r="I377" s="82">
        <v>14.6</v>
      </c>
      <c r="J377" s="82">
        <v>67.682999999999993</v>
      </c>
    </row>
    <row r="378" spans="2:10" x14ac:dyDescent="0.25">
      <c r="B378" s="83"/>
      <c r="C378" s="24" t="s">
        <v>106</v>
      </c>
      <c r="D378" s="84"/>
      <c r="E378" s="84">
        <v>17.39</v>
      </c>
      <c r="F378" s="84">
        <v>5.66</v>
      </c>
      <c r="G378" s="84">
        <v>23.45</v>
      </c>
      <c r="H378" s="84">
        <v>9.27</v>
      </c>
      <c r="I378" s="84">
        <v>96.55</v>
      </c>
      <c r="J378" s="84">
        <v>649.88</v>
      </c>
    </row>
    <row r="379" spans="2:10" x14ac:dyDescent="0.25">
      <c r="B379" s="77"/>
      <c r="C379" s="15" t="s">
        <v>107</v>
      </c>
      <c r="D379" s="78"/>
      <c r="E379" s="78"/>
      <c r="F379" s="78"/>
      <c r="G379" s="78"/>
      <c r="H379" s="78"/>
      <c r="I379" s="78"/>
      <c r="J379" s="78"/>
    </row>
    <row r="380" spans="2:10" x14ac:dyDescent="0.25">
      <c r="B380" s="79" t="str">
        <f>"5/6"</f>
        <v>5/6</v>
      </c>
      <c r="C380" s="20" t="s">
        <v>215</v>
      </c>
      <c r="D380" s="80" t="str">
        <f>"100"</f>
        <v>100</v>
      </c>
      <c r="E380" s="80">
        <v>6.91</v>
      </c>
      <c r="F380" s="80">
        <v>5.81</v>
      </c>
      <c r="G380" s="80">
        <v>5.72</v>
      </c>
      <c r="H380" s="80">
        <v>1.1000000000000001</v>
      </c>
      <c r="I380" s="80">
        <v>6.51</v>
      </c>
      <c r="J380" s="80">
        <v>100.51756999999998</v>
      </c>
    </row>
    <row r="381" spans="2:10" x14ac:dyDescent="0.25">
      <c r="B381" s="79" t="str">
        <f>"27/10"</f>
        <v>27/10</v>
      </c>
      <c r="C381" s="20" t="s">
        <v>111</v>
      </c>
      <c r="D381" s="80" t="str">
        <f>"180"</f>
        <v>180</v>
      </c>
      <c r="E381" s="80">
        <v>7.0000000000000007E-2</v>
      </c>
      <c r="F381" s="80">
        <v>0</v>
      </c>
      <c r="G381" s="80">
        <v>0.02</v>
      </c>
      <c r="H381" s="80">
        <v>0.02</v>
      </c>
      <c r="I381" s="80">
        <v>8.85</v>
      </c>
      <c r="J381" s="80">
        <v>34.022008799999995</v>
      </c>
    </row>
    <row r="382" spans="2:10" x14ac:dyDescent="0.25">
      <c r="B382" s="79" t="str">
        <f>"-"</f>
        <v>-</v>
      </c>
      <c r="C382" s="20" t="s">
        <v>166</v>
      </c>
      <c r="D382" s="80" t="str">
        <f>"30"</f>
        <v>30</v>
      </c>
      <c r="E382" s="80">
        <v>1.98</v>
      </c>
      <c r="F382" s="80">
        <v>0</v>
      </c>
      <c r="G382" s="80">
        <v>0.2</v>
      </c>
      <c r="H382" s="80">
        <v>0.2</v>
      </c>
      <c r="I382" s="80">
        <v>14.07</v>
      </c>
      <c r="J382" s="80">
        <v>67.170299999999997</v>
      </c>
    </row>
    <row r="383" spans="2:10" x14ac:dyDescent="0.25">
      <c r="B383" s="81" t="str">
        <f>"-"</f>
        <v>-</v>
      </c>
      <c r="C383" s="17" t="s">
        <v>183</v>
      </c>
      <c r="D383" s="82" t="str">
        <f>"20"</f>
        <v>20</v>
      </c>
      <c r="E383" s="82">
        <v>1.5</v>
      </c>
      <c r="F383" s="82">
        <v>0</v>
      </c>
      <c r="G383" s="82">
        <v>1.96</v>
      </c>
      <c r="H383" s="82">
        <v>0</v>
      </c>
      <c r="I383" s="82">
        <v>15.34</v>
      </c>
      <c r="J383" s="82">
        <v>84.452000000000012</v>
      </c>
    </row>
    <row r="384" spans="2:10" x14ac:dyDescent="0.25">
      <c r="B384" s="83"/>
      <c r="C384" s="24" t="s">
        <v>112</v>
      </c>
      <c r="D384" s="84"/>
      <c r="E384" s="84">
        <v>10.47</v>
      </c>
      <c r="F384" s="84">
        <v>5.81</v>
      </c>
      <c r="G384" s="84">
        <v>7.89</v>
      </c>
      <c r="H384" s="84">
        <v>1.31</v>
      </c>
      <c r="I384" s="84">
        <v>44.78</v>
      </c>
      <c r="J384" s="84">
        <v>286.16000000000003</v>
      </c>
    </row>
    <row r="385" spans="2:10" x14ac:dyDescent="0.25">
      <c r="B385" s="83"/>
      <c r="C385" s="24" t="s">
        <v>113</v>
      </c>
      <c r="D385" s="84"/>
      <c r="E385" s="84">
        <v>39.049999999999997</v>
      </c>
      <c r="F385" s="84">
        <v>16.3</v>
      </c>
      <c r="G385" s="84">
        <v>40.119999999999997</v>
      </c>
      <c r="H385" s="84">
        <v>12.09</v>
      </c>
      <c r="I385" s="84">
        <v>213.34</v>
      </c>
      <c r="J385" s="84">
        <v>1339.75</v>
      </c>
    </row>
  </sheetData>
  <mergeCells count="159">
    <mergeCell ref="I255:I256"/>
    <mergeCell ref="F1:J1"/>
    <mergeCell ref="E4:J4"/>
    <mergeCell ref="C12:I12"/>
    <mergeCell ref="C10:I10"/>
    <mergeCell ref="C16:I16"/>
    <mergeCell ref="C14:I14"/>
    <mergeCell ref="C19:I19"/>
    <mergeCell ref="C18:J18"/>
    <mergeCell ref="C17:I17"/>
    <mergeCell ref="J255:J256"/>
    <mergeCell ref="B253:C253"/>
    <mergeCell ref="D253:E253"/>
    <mergeCell ref="F253:H253"/>
    <mergeCell ref="B255:B256"/>
    <mergeCell ref="C255:C256"/>
    <mergeCell ref="D255:D256"/>
    <mergeCell ref="E255:F255"/>
    <mergeCell ref="G255:H255"/>
    <mergeCell ref="B359:B360"/>
    <mergeCell ref="C359:C360"/>
    <mergeCell ref="D359:D360"/>
    <mergeCell ref="E359:F359"/>
    <mergeCell ref="G359:H359"/>
    <mergeCell ref="I359:I360"/>
    <mergeCell ref="J359:J360"/>
    <mergeCell ref="X326:AA326"/>
    <mergeCell ref="AJ326:AJ327"/>
    <mergeCell ref="B326:B327"/>
    <mergeCell ref="C326:C327"/>
    <mergeCell ref="D326:D327"/>
    <mergeCell ref="E326:F326"/>
    <mergeCell ref="G326:H326"/>
    <mergeCell ref="I326:I327"/>
    <mergeCell ref="J326:J327"/>
    <mergeCell ref="B351:C354"/>
    <mergeCell ref="D351:J354"/>
    <mergeCell ref="B357:C357"/>
    <mergeCell ref="D357:E357"/>
    <mergeCell ref="F357:H357"/>
    <mergeCell ref="AJ293:AJ294"/>
    <mergeCell ref="AJ324:CC324"/>
    <mergeCell ref="AJ257:CC257"/>
    <mergeCell ref="B292:B293"/>
    <mergeCell ref="C292:C293"/>
    <mergeCell ref="D292:D293"/>
    <mergeCell ref="E292:F292"/>
    <mergeCell ref="G292:H292"/>
    <mergeCell ref="I292:I293"/>
    <mergeCell ref="J292:J293"/>
    <mergeCell ref="X259:AA259"/>
    <mergeCell ref="AJ259:AJ260"/>
    <mergeCell ref="AJ291:CC291"/>
    <mergeCell ref="B284:C287"/>
    <mergeCell ref="D284:J287"/>
    <mergeCell ref="B318:C321"/>
    <mergeCell ref="D318:J321"/>
    <mergeCell ref="B290:C290"/>
    <mergeCell ref="D290:E290"/>
    <mergeCell ref="F290:H290"/>
    <mergeCell ref="B324:C324"/>
    <mergeCell ref="D324:E324"/>
    <mergeCell ref="F324:H324"/>
    <mergeCell ref="X293:AA293"/>
    <mergeCell ref="AJ222:AJ223"/>
    <mergeCell ref="B219:B220"/>
    <mergeCell ref="C219:C220"/>
    <mergeCell ref="D219:D220"/>
    <mergeCell ref="E219:F219"/>
    <mergeCell ref="G219:H219"/>
    <mergeCell ref="I219:I220"/>
    <mergeCell ref="J219:J220"/>
    <mergeCell ref="B247:C250"/>
    <mergeCell ref="D247:J250"/>
    <mergeCell ref="X222:AA222"/>
    <mergeCell ref="AJ186:AJ187"/>
    <mergeCell ref="AJ220:CC220"/>
    <mergeCell ref="B184:B185"/>
    <mergeCell ref="C184:C185"/>
    <mergeCell ref="D184:D185"/>
    <mergeCell ref="E184:F184"/>
    <mergeCell ref="G184:H184"/>
    <mergeCell ref="I184:I185"/>
    <mergeCell ref="J184:J185"/>
    <mergeCell ref="B211:C214"/>
    <mergeCell ref="D211:J214"/>
    <mergeCell ref="B217:C217"/>
    <mergeCell ref="D217:E217"/>
    <mergeCell ref="F217:H217"/>
    <mergeCell ref="X186:AA186"/>
    <mergeCell ref="AJ151:AJ152"/>
    <mergeCell ref="AJ184:CC184"/>
    <mergeCell ref="B148:B149"/>
    <mergeCell ref="C148:C149"/>
    <mergeCell ref="D148:D149"/>
    <mergeCell ref="E148:F148"/>
    <mergeCell ref="G148:H148"/>
    <mergeCell ref="I148:I149"/>
    <mergeCell ref="J148:J149"/>
    <mergeCell ref="B176:C179"/>
    <mergeCell ref="D176:J179"/>
    <mergeCell ref="B182:C182"/>
    <mergeCell ref="D182:E182"/>
    <mergeCell ref="F182:H182"/>
    <mergeCell ref="X151:AA151"/>
    <mergeCell ref="AJ115:AJ116"/>
    <mergeCell ref="AJ149:CC149"/>
    <mergeCell ref="B113:B114"/>
    <mergeCell ref="C113:C114"/>
    <mergeCell ref="D113:D114"/>
    <mergeCell ref="E113:F113"/>
    <mergeCell ref="G113:H113"/>
    <mergeCell ref="I113:I114"/>
    <mergeCell ref="J113:J114"/>
    <mergeCell ref="B140:C143"/>
    <mergeCell ref="D140:J143"/>
    <mergeCell ref="B146:C146"/>
    <mergeCell ref="D146:E146"/>
    <mergeCell ref="F146:H146"/>
    <mergeCell ref="X115:AA115"/>
    <mergeCell ref="AJ80:AJ81"/>
    <mergeCell ref="AJ113:CC113"/>
    <mergeCell ref="AJ43:CC43"/>
    <mergeCell ref="B77:B78"/>
    <mergeCell ref="C77:C78"/>
    <mergeCell ref="D77:D78"/>
    <mergeCell ref="E77:F77"/>
    <mergeCell ref="G77:H77"/>
    <mergeCell ref="I77:I78"/>
    <mergeCell ref="J77:J78"/>
    <mergeCell ref="X45:AA45"/>
    <mergeCell ref="AJ45:AJ46"/>
    <mergeCell ref="AJ78:CC78"/>
    <mergeCell ref="B70:C73"/>
    <mergeCell ref="D70:J73"/>
    <mergeCell ref="B105:C108"/>
    <mergeCell ref="D105:J108"/>
    <mergeCell ref="B75:C75"/>
    <mergeCell ref="D75:E75"/>
    <mergeCell ref="F75:H75"/>
    <mergeCell ref="B111:C111"/>
    <mergeCell ref="D111:E111"/>
    <mergeCell ref="F111:H111"/>
    <mergeCell ref="X80:AA80"/>
    <mergeCell ref="AJ7:CC7"/>
    <mergeCell ref="C41:C42"/>
    <mergeCell ref="AJ9:AJ10"/>
    <mergeCell ref="D41:D42"/>
    <mergeCell ref="E41:F41"/>
    <mergeCell ref="B33:C36"/>
    <mergeCell ref="D33:J36"/>
    <mergeCell ref="F39:H39"/>
    <mergeCell ref="D39:E39"/>
    <mergeCell ref="B39:C39"/>
    <mergeCell ref="X9:AA9"/>
    <mergeCell ref="G41:H41"/>
    <mergeCell ref="I41:I42"/>
    <mergeCell ref="J41:J42"/>
    <mergeCell ref="B41:B42"/>
  </mergeCells>
  <phoneticPr fontId="2" type="noConversion"/>
  <pageMargins left="0.59055118110236227" right="0.39370078740157483" top="0.78740157480314965" bottom="0.78740157480314965" header="0.31496062992125984" footer="0.31496062992125984"/>
  <pageSetup paperSize="9" scale="88" fitToHeight="10" orientation="portrait" r:id="rId1"/>
  <headerFooter alignWithMargins="0"/>
  <rowBreaks count="9" manualBreakCount="9">
    <brk id="69" max="9" man="1"/>
    <brk id="104" max="9" man="1"/>
    <brk id="139" max="9" man="1"/>
    <brk id="175" max="9" man="1"/>
    <brk id="210" max="9" man="1"/>
    <brk id="246" max="9" man="1"/>
    <brk id="283" max="9" man="1"/>
    <brk id="317" max="9" man="1"/>
    <brk id="350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/>
  </sheetViews>
  <sheetFormatPr defaultRowHeight="15" x14ac:dyDescent="0.25"/>
  <cols>
    <col min="1" max="1" width="12.140625" style="28" customWidth="1"/>
    <col min="2" max="2" width="11.5703125" style="28" customWidth="1"/>
    <col min="3" max="3" width="8" style="28" customWidth="1"/>
    <col min="4" max="4" width="41.5703125" style="28" customWidth="1"/>
    <col min="5" max="5" width="10.140625" style="72" customWidth="1"/>
    <col min="6" max="6" width="9.140625" style="28"/>
    <col min="7" max="7" width="13.42578125" style="28" customWidth="1"/>
    <col min="8" max="8" width="7.7109375" style="28" customWidth="1"/>
    <col min="9" max="9" width="7.85546875" style="28" customWidth="1"/>
    <col min="10" max="10" width="10.42578125" style="28" customWidth="1"/>
    <col min="11" max="16384" width="9.140625" style="28"/>
  </cols>
  <sheetData>
    <row r="1" spans="1:10" x14ac:dyDescent="0.25">
      <c r="A1" s="28" t="s">
        <v>115</v>
      </c>
      <c r="B1" s="121" t="s">
        <v>116</v>
      </c>
      <c r="C1" s="122"/>
      <c r="D1" s="123"/>
      <c r="E1" s="28" t="s">
        <v>117</v>
      </c>
      <c r="F1" s="29"/>
      <c r="I1" s="28" t="s">
        <v>118</v>
      </c>
      <c r="J1" s="30"/>
    </row>
    <row r="2" spans="1:10" ht="7.5" customHeight="1" thickBot="1" x14ac:dyDescent="0.3">
      <c r="E2" s="28"/>
    </row>
    <row r="3" spans="1:10" ht="15.75" thickBot="1" x14ac:dyDescent="0.3">
      <c r="A3" s="31" t="s">
        <v>119</v>
      </c>
      <c r="B3" s="32" t="s">
        <v>120</v>
      </c>
      <c r="C3" s="32" t="s">
        <v>121</v>
      </c>
      <c r="D3" s="32" t="s">
        <v>122</v>
      </c>
      <c r="E3" s="32" t="s">
        <v>123</v>
      </c>
      <c r="F3" s="32" t="s">
        <v>124</v>
      </c>
      <c r="G3" s="32" t="s">
        <v>125</v>
      </c>
      <c r="H3" s="32" t="s">
        <v>126</v>
      </c>
      <c r="I3" s="32" t="s">
        <v>127</v>
      </c>
      <c r="J3" s="33" t="s">
        <v>128</v>
      </c>
    </row>
    <row r="4" spans="1:10" ht="30" x14ac:dyDescent="0.25">
      <c r="A4" s="34" t="s">
        <v>89</v>
      </c>
      <c r="B4" s="35" t="s">
        <v>129</v>
      </c>
      <c r="C4" s="73" t="s">
        <v>146</v>
      </c>
      <c r="D4" s="37" t="s">
        <v>90</v>
      </c>
      <c r="E4" s="38">
        <v>200</v>
      </c>
      <c r="F4" s="39">
        <v>6.24</v>
      </c>
      <c r="G4" s="40">
        <v>214.26166599999999</v>
      </c>
      <c r="H4" s="40">
        <v>6.54</v>
      </c>
      <c r="I4" s="40">
        <v>6.6</v>
      </c>
      <c r="J4" s="41">
        <v>32.56</v>
      </c>
    </row>
    <row r="5" spans="1:10" x14ac:dyDescent="0.25">
      <c r="A5" s="42"/>
      <c r="B5" s="43"/>
      <c r="C5" s="74" t="s">
        <v>147</v>
      </c>
      <c r="D5" s="44" t="s">
        <v>91</v>
      </c>
      <c r="E5" s="29">
        <v>200</v>
      </c>
      <c r="F5" s="45">
        <v>11.48</v>
      </c>
      <c r="G5" s="46">
        <v>38.659836097560941</v>
      </c>
      <c r="H5" s="46">
        <v>0.12</v>
      </c>
      <c r="I5" s="46">
        <v>0.02</v>
      </c>
      <c r="J5" s="47">
        <v>9.83</v>
      </c>
    </row>
    <row r="6" spans="1:10" x14ac:dyDescent="0.25">
      <c r="A6" s="42"/>
      <c r="B6" s="48" t="s">
        <v>130</v>
      </c>
      <c r="C6" s="74" t="s">
        <v>116</v>
      </c>
      <c r="D6" s="44" t="s">
        <v>92</v>
      </c>
      <c r="E6" s="29">
        <v>25</v>
      </c>
      <c r="F6" s="45">
        <v>1.18</v>
      </c>
      <c r="G6" s="46">
        <v>55.975249999999996</v>
      </c>
      <c r="H6" s="46">
        <v>1.65</v>
      </c>
      <c r="I6" s="46">
        <v>0.16</v>
      </c>
      <c r="J6" s="47">
        <v>11.73</v>
      </c>
    </row>
    <row r="7" spans="1:10" x14ac:dyDescent="0.25">
      <c r="A7" s="42"/>
      <c r="B7" s="48" t="s">
        <v>131</v>
      </c>
      <c r="C7" s="74" t="s">
        <v>116</v>
      </c>
      <c r="D7" s="44" t="s">
        <v>93</v>
      </c>
      <c r="E7" s="29">
        <v>8</v>
      </c>
      <c r="F7" s="45">
        <v>0</v>
      </c>
      <c r="G7" s="46">
        <v>52.851199999999999</v>
      </c>
      <c r="H7" s="46">
        <v>0.06</v>
      </c>
      <c r="I7" s="46">
        <v>5.8</v>
      </c>
      <c r="J7" s="47">
        <v>0.1</v>
      </c>
    </row>
    <row r="8" spans="1:10" x14ac:dyDescent="0.25">
      <c r="A8" s="42"/>
      <c r="B8" s="48" t="s">
        <v>132</v>
      </c>
      <c r="C8" s="43"/>
      <c r="D8" s="44"/>
      <c r="E8" s="29"/>
      <c r="F8" s="45"/>
      <c r="G8" s="46"/>
      <c r="H8" s="46"/>
      <c r="I8" s="46"/>
      <c r="J8" s="47"/>
    </row>
    <row r="9" spans="1:10" x14ac:dyDescent="0.25">
      <c r="A9" s="42"/>
      <c r="B9" s="43"/>
      <c r="C9" s="43"/>
      <c r="D9" s="44"/>
      <c r="E9" s="29"/>
      <c r="F9" s="45"/>
      <c r="G9" s="46"/>
      <c r="H9" s="46"/>
      <c r="I9" s="46"/>
      <c r="J9" s="47"/>
    </row>
    <row r="10" spans="1:10" ht="15.75" thickBot="1" x14ac:dyDescent="0.3">
      <c r="A10" s="49"/>
      <c r="B10" s="50"/>
      <c r="C10" s="50"/>
      <c r="D10" s="51"/>
      <c r="E10" s="52"/>
      <c r="F10" s="53"/>
      <c r="G10" s="54"/>
      <c r="H10" s="54"/>
      <c r="I10" s="54"/>
      <c r="J10" s="55"/>
    </row>
    <row r="11" spans="1:10" x14ac:dyDescent="0.25">
      <c r="A11" s="34" t="s">
        <v>133</v>
      </c>
      <c r="B11" s="56" t="s">
        <v>132</v>
      </c>
      <c r="C11" s="36"/>
      <c r="D11" s="37"/>
      <c r="E11" s="38"/>
      <c r="F11" s="39"/>
      <c r="G11" s="40"/>
      <c r="H11" s="40"/>
      <c r="I11" s="40"/>
      <c r="J11" s="41"/>
    </row>
    <row r="12" spans="1:10" x14ac:dyDescent="0.25">
      <c r="A12" s="42"/>
      <c r="B12" s="43"/>
      <c r="C12" s="43"/>
      <c r="D12" s="44"/>
      <c r="E12" s="29"/>
      <c r="F12" s="45"/>
      <c r="G12" s="46"/>
      <c r="H12" s="46"/>
      <c r="I12" s="46"/>
      <c r="J12" s="47"/>
    </row>
    <row r="13" spans="1:10" ht="15.75" thickBot="1" x14ac:dyDescent="0.3">
      <c r="A13" s="49"/>
      <c r="B13" s="50"/>
      <c r="C13" s="50"/>
      <c r="D13" s="51"/>
      <c r="E13" s="52"/>
      <c r="F13" s="53"/>
      <c r="G13" s="54"/>
      <c r="H13" s="54"/>
      <c r="I13" s="54"/>
      <c r="J13" s="55"/>
    </row>
    <row r="14" spans="1:10" x14ac:dyDescent="0.25">
      <c r="A14" s="42" t="s">
        <v>134</v>
      </c>
      <c r="B14" s="57" t="s">
        <v>135</v>
      </c>
      <c r="C14" s="58"/>
      <c r="D14" s="59"/>
      <c r="E14" s="60"/>
      <c r="F14" s="61"/>
      <c r="G14" s="62"/>
      <c r="H14" s="62"/>
      <c r="I14" s="62"/>
      <c r="J14" s="63"/>
    </row>
    <row r="15" spans="1:10" x14ac:dyDescent="0.25">
      <c r="A15" s="42"/>
      <c r="B15" s="48" t="s">
        <v>136</v>
      </c>
      <c r="C15" s="43"/>
      <c r="D15" s="44"/>
      <c r="E15" s="29"/>
      <c r="F15" s="45"/>
      <c r="G15" s="46"/>
      <c r="H15" s="46"/>
      <c r="I15" s="46"/>
      <c r="J15" s="47"/>
    </row>
    <row r="16" spans="1:10" x14ac:dyDescent="0.25">
      <c r="A16" s="42"/>
      <c r="B16" s="48" t="s">
        <v>137</v>
      </c>
      <c r="C16" s="43"/>
      <c r="D16" s="44"/>
      <c r="E16" s="29"/>
      <c r="F16" s="45"/>
      <c r="G16" s="46"/>
      <c r="H16" s="46"/>
      <c r="I16" s="46"/>
      <c r="J16" s="47"/>
    </row>
    <row r="17" spans="1:10" x14ac:dyDescent="0.25">
      <c r="A17" s="42"/>
      <c r="B17" s="48" t="s">
        <v>138</v>
      </c>
      <c r="C17" s="43"/>
      <c r="D17" s="44"/>
      <c r="E17" s="29"/>
      <c r="F17" s="45"/>
      <c r="G17" s="46"/>
      <c r="H17" s="46"/>
      <c r="I17" s="46"/>
      <c r="J17" s="47"/>
    </row>
    <row r="18" spans="1:10" x14ac:dyDescent="0.25">
      <c r="A18" s="42"/>
      <c r="B18" s="48" t="s">
        <v>139</v>
      </c>
      <c r="C18" s="43"/>
      <c r="D18" s="44"/>
      <c r="E18" s="29"/>
      <c r="F18" s="45"/>
      <c r="G18" s="46"/>
      <c r="H18" s="46"/>
      <c r="I18" s="46"/>
      <c r="J18" s="47"/>
    </row>
    <row r="19" spans="1:10" x14ac:dyDescent="0.25">
      <c r="A19" s="42"/>
      <c r="B19" s="48" t="s">
        <v>140</v>
      </c>
      <c r="C19" s="43"/>
      <c r="D19" s="44"/>
      <c r="E19" s="29"/>
      <c r="F19" s="45"/>
      <c r="G19" s="46"/>
      <c r="H19" s="46"/>
      <c r="I19" s="46"/>
      <c r="J19" s="47"/>
    </row>
    <row r="20" spans="1:10" x14ac:dyDescent="0.25">
      <c r="A20" s="42"/>
      <c r="B20" s="48" t="s">
        <v>141</v>
      </c>
      <c r="C20" s="43"/>
      <c r="D20" s="44"/>
      <c r="E20" s="29"/>
      <c r="F20" s="45"/>
      <c r="G20" s="46"/>
      <c r="H20" s="46"/>
      <c r="I20" s="46"/>
      <c r="J20" s="47"/>
    </row>
    <row r="21" spans="1:10" x14ac:dyDescent="0.25">
      <c r="A21" s="42"/>
      <c r="B21" s="64"/>
      <c r="C21" s="64"/>
      <c r="D21" s="65"/>
      <c r="E21" s="66"/>
      <c r="F21" s="67"/>
      <c r="G21" s="68"/>
      <c r="H21" s="68"/>
      <c r="I21" s="68"/>
      <c r="J21" s="69"/>
    </row>
    <row r="22" spans="1:10" ht="15.75" thickBot="1" x14ac:dyDescent="0.3">
      <c r="A22" s="49"/>
      <c r="B22" s="50"/>
      <c r="C22" s="50"/>
      <c r="D22" s="51"/>
      <c r="E22" s="52"/>
      <c r="F22" s="53"/>
      <c r="G22" s="54"/>
      <c r="H22" s="54"/>
      <c r="I22" s="54"/>
      <c r="J22" s="55"/>
    </row>
    <row r="23" spans="1:10" x14ac:dyDescent="0.25">
      <c r="A23" s="34" t="s">
        <v>107</v>
      </c>
      <c r="B23" s="56" t="s">
        <v>142</v>
      </c>
      <c r="C23" s="73" t="s">
        <v>148</v>
      </c>
      <c r="D23" s="37" t="s">
        <v>108</v>
      </c>
      <c r="E23" s="38">
        <v>50</v>
      </c>
      <c r="F23" s="39">
        <v>13.84</v>
      </c>
      <c r="G23" s="40">
        <v>104.34760499999999</v>
      </c>
      <c r="H23" s="40">
        <v>7.42</v>
      </c>
      <c r="I23" s="40">
        <v>6.22</v>
      </c>
      <c r="J23" s="41">
        <v>4.6399999999999997</v>
      </c>
    </row>
    <row r="24" spans="1:10" x14ac:dyDescent="0.25">
      <c r="A24" s="42"/>
      <c r="B24" s="70" t="s">
        <v>139</v>
      </c>
      <c r="C24" s="74" t="s">
        <v>149</v>
      </c>
      <c r="D24" s="44" t="s">
        <v>109</v>
      </c>
      <c r="E24" s="29">
        <v>130</v>
      </c>
      <c r="F24" s="45">
        <v>12.65</v>
      </c>
      <c r="G24" s="46">
        <v>87.63372713333348</v>
      </c>
      <c r="H24" s="46">
        <v>3.03</v>
      </c>
      <c r="I24" s="46">
        <v>2.4700000000000002</v>
      </c>
      <c r="J24" s="47">
        <v>15.04</v>
      </c>
    </row>
    <row r="25" spans="1:10" x14ac:dyDescent="0.25">
      <c r="A25" s="42"/>
      <c r="B25" s="64"/>
      <c r="C25" s="75" t="s">
        <v>150</v>
      </c>
      <c r="D25" s="65" t="s">
        <v>110</v>
      </c>
      <c r="E25" s="66">
        <v>30</v>
      </c>
      <c r="F25" s="67">
        <v>0.9</v>
      </c>
      <c r="G25" s="68">
        <v>95.083291720000005</v>
      </c>
      <c r="H25" s="68">
        <v>1.96</v>
      </c>
      <c r="I25" s="68">
        <v>2.31</v>
      </c>
      <c r="J25" s="69">
        <v>17</v>
      </c>
    </row>
    <row r="26" spans="1:10" ht="15.75" thickBot="1" x14ac:dyDescent="0.3">
      <c r="A26" s="49"/>
      <c r="B26" s="50"/>
      <c r="C26" s="76" t="s">
        <v>151</v>
      </c>
      <c r="D26" s="51" t="s">
        <v>111</v>
      </c>
      <c r="E26" s="52">
        <v>200</v>
      </c>
      <c r="F26" s="53">
        <v>11.77</v>
      </c>
      <c r="G26" s="54">
        <v>37.802231999999989</v>
      </c>
      <c r="H26" s="54">
        <v>0.08</v>
      </c>
      <c r="I26" s="54">
        <v>0.02</v>
      </c>
      <c r="J26" s="55">
        <v>9.84</v>
      </c>
    </row>
    <row r="27" spans="1:10" x14ac:dyDescent="0.25">
      <c r="A27" s="42" t="s">
        <v>143</v>
      </c>
      <c r="B27" s="35" t="s">
        <v>129</v>
      </c>
      <c r="C27" s="58"/>
      <c r="D27" s="59"/>
      <c r="E27" s="60"/>
      <c r="F27" s="61"/>
      <c r="G27" s="62"/>
      <c r="H27" s="62"/>
      <c r="I27" s="62"/>
      <c r="J27" s="63"/>
    </row>
    <row r="28" spans="1:10" x14ac:dyDescent="0.25">
      <c r="A28" s="42"/>
      <c r="B28" s="48" t="s">
        <v>138</v>
      </c>
      <c r="C28" s="43"/>
      <c r="D28" s="44"/>
      <c r="E28" s="29"/>
      <c r="F28" s="45"/>
      <c r="G28" s="46"/>
      <c r="H28" s="46"/>
      <c r="I28" s="46"/>
      <c r="J28" s="47"/>
    </row>
    <row r="29" spans="1:10" x14ac:dyDescent="0.25">
      <c r="A29" s="42"/>
      <c r="B29" s="48" t="s">
        <v>139</v>
      </c>
      <c r="C29" s="43"/>
      <c r="D29" s="44"/>
      <c r="E29" s="29"/>
      <c r="F29" s="45"/>
      <c r="G29" s="46"/>
      <c r="H29" s="46"/>
      <c r="I29" s="46"/>
      <c r="J29" s="47"/>
    </row>
    <row r="30" spans="1:10" x14ac:dyDescent="0.25">
      <c r="A30" s="42"/>
      <c r="B30" s="48" t="s">
        <v>131</v>
      </c>
      <c r="C30" s="43"/>
      <c r="D30" s="44"/>
      <c r="E30" s="29"/>
      <c r="F30" s="45"/>
      <c r="G30" s="46"/>
      <c r="H30" s="46"/>
      <c r="I30" s="46"/>
      <c r="J30" s="47"/>
    </row>
    <row r="31" spans="1:10" x14ac:dyDescent="0.25">
      <c r="A31" s="42"/>
      <c r="B31" s="64"/>
      <c r="C31" s="64"/>
      <c r="D31" s="65"/>
      <c r="E31" s="66"/>
      <c r="F31" s="67"/>
      <c r="G31" s="68"/>
      <c r="H31" s="68"/>
      <c r="I31" s="68"/>
      <c r="J31" s="69"/>
    </row>
    <row r="32" spans="1:10" ht="15.75" thickBot="1" x14ac:dyDescent="0.3">
      <c r="A32" s="49"/>
      <c r="B32" s="50"/>
      <c r="C32" s="50"/>
      <c r="D32" s="51"/>
      <c r="E32" s="52"/>
      <c r="F32" s="53"/>
      <c r="G32" s="54"/>
      <c r="H32" s="54"/>
      <c r="I32" s="54"/>
      <c r="J32" s="55"/>
    </row>
    <row r="33" spans="1:10" x14ac:dyDescent="0.25">
      <c r="A33" s="34" t="s">
        <v>144</v>
      </c>
      <c r="B33" s="56" t="s">
        <v>145</v>
      </c>
      <c r="C33" s="36"/>
      <c r="D33" s="37"/>
      <c r="E33" s="38"/>
      <c r="F33" s="39"/>
      <c r="G33" s="40"/>
      <c r="H33" s="40"/>
      <c r="I33" s="40"/>
      <c r="J33" s="41"/>
    </row>
    <row r="34" spans="1:10" x14ac:dyDescent="0.25">
      <c r="A34" s="42"/>
      <c r="B34" s="70" t="s">
        <v>142</v>
      </c>
      <c r="C34" s="58"/>
      <c r="D34" s="59"/>
      <c r="E34" s="60"/>
      <c r="F34" s="61"/>
      <c r="G34" s="62"/>
      <c r="H34" s="62"/>
      <c r="I34" s="62"/>
      <c r="J34" s="63"/>
    </row>
    <row r="35" spans="1:10" x14ac:dyDescent="0.25">
      <c r="A35" s="42"/>
      <c r="B35" s="70" t="s">
        <v>139</v>
      </c>
      <c r="C35" s="43"/>
      <c r="D35" s="44"/>
      <c r="E35" s="29"/>
      <c r="F35" s="45"/>
      <c r="G35" s="46"/>
      <c r="H35" s="46"/>
      <c r="I35" s="46"/>
      <c r="J35" s="47"/>
    </row>
    <row r="36" spans="1:10" x14ac:dyDescent="0.25">
      <c r="A36" s="42"/>
      <c r="B36" s="71" t="s">
        <v>132</v>
      </c>
      <c r="C36" s="64"/>
      <c r="D36" s="65"/>
      <c r="E36" s="66"/>
      <c r="F36" s="67"/>
      <c r="G36" s="68"/>
      <c r="H36" s="68"/>
      <c r="I36" s="68"/>
      <c r="J36" s="69"/>
    </row>
    <row r="37" spans="1:10" x14ac:dyDescent="0.25">
      <c r="A37" s="42"/>
      <c r="B37" s="64"/>
      <c r="C37" s="64"/>
      <c r="D37" s="65"/>
      <c r="E37" s="66"/>
      <c r="F37" s="67"/>
      <c r="G37" s="68"/>
      <c r="H37" s="68"/>
      <c r="I37" s="68"/>
      <c r="J37" s="69"/>
    </row>
    <row r="38" spans="1:10" ht="15.75" thickBot="1" x14ac:dyDescent="0.3">
      <c r="A38" s="49"/>
      <c r="B38" s="50"/>
      <c r="C38" s="50"/>
      <c r="D38" s="51"/>
      <c r="E38" s="52"/>
      <c r="F38" s="53"/>
      <c r="G38" s="54"/>
      <c r="H38" s="54"/>
      <c r="I38" s="54"/>
      <c r="J38" s="5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" sqref="B1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80</v>
      </c>
      <c r="B1" s="11">
        <v>45323.547106481485</v>
      </c>
    </row>
    <row r="2" spans="1:2" x14ac:dyDescent="0.2">
      <c r="A2" t="s">
        <v>81</v>
      </c>
      <c r="B2" s="11">
        <v>45443.60429398148</v>
      </c>
    </row>
    <row r="3" spans="1:2" x14ac:dyDescent="0.2">
      <c r="A3" t="s">
        <v>82</v>
      </c>
      <c r="B3" t="s">
        <v>87</v>
      </c>
    </row>
    <row r="4" spans="1:2" x14ac:dyDescent="0.2">
      <c r="A4" t="s">
        <v>83</v>
      </c>
      <c r="B4" t="s">
        <v>88</v>
      </c>
    </row>
    <row r="5" spans="1:2" x14ac:dyDescent="0.2">
      <c r="B5">
        <v>1</v>
      </c>
    </row>
    <row r="6" spans="1:2" x14ac:dyDescent="0.2">
      <c r="B6" s="27" t="s">
        <v>114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28</vt:i4>
      </vt:variant>
    </vt:vector>
  </HeadingPairs>
  <TitlesOfParts>
    <vt:vector size="31" baseType="lpstr">
      <vt:lpstr>01.02.2024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'01.02.2024'!Область_печати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2024-10-28T10:54:45Z</cp:lastPrinted>
  <dcterms:created xsi:type="dcterms:W3CDTF">2002-09-22T07:35:02Z</dcterms:created>
  <dcterms:modified xsi:type="dcterms:W3CDTF">2024-10-28T10:55:51Z</dcterms:modified>
</cp:coreProperties>
</file>